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675" yWindow="165" windowWidth="20115" windowHeight="7935" activeTab="1"/>
  </bookViews>
  <sheets>
    <sheet name="Planilha Orçamentária" sheetId="1" r:id="rId1"/>
    <sheet name="Cronograma" sheetId="2" r:id="rId2"/>
    <sheet name="Plan3" sheetId="3" r:id="rId3"/>
  </sheets>
  <definedNames>
    <definedName name="_xlnm.Print_Area" localSheetId="0">'Planilha Orçamentária'!$A$1:$I$288</definedName>
    <definedName name="_xlnm.Print_Titles" localSheetId="1">Cronograma!$1:$8</definedName>
    <definedName name="_xlnm.Print_Titles" localSheetId="0">'Planilha Orçamentária'!$1:$16</definedName>
  </definedNames>
  <calcPr calcId="145621"/>
</workbook>
</file>

<file path=xl/calcChain.xml><?xml version="1.0" encoding="utf-8"?>
<calcChain xmlns="http://schemas.openxmlformats.org/spreadsheetml/2006/main">
  <c r="H5" i="2" l="1"/>
  <c r="H3" i="2"/>
  <c r="B6" i="2"/>
  <c r="H6" i="2" s="1"/>
  <c r="B5" i="2"/>
  <c r="B65" i="2"/>
  <c r="B63" i="2"/>
  <c r="B61" i="2"/>
  <c r="B59" i="2"/>
  <c r="B57" i="2"/>
  <c r="B55" i="2"/>
  <c r="B53" i="2"/>
  <c r="B51" i="2"/>
  <c r="B49" i="2"/>
  <c r="B47" i="2"/>
  <c r="B45" i="2"/>
  <c r="B43" i="2"/>
  <c r="B41" i="2"/>
  <c r="B39" i="2"/>
  <c r="B31" i="2"/>
  <c r="B23" i="2"/>
  <c r="B21" i="2"/>
  <c r="B19" i="2"/>
  <c r="B17" i="2"/>
  <c r="B15" i="2"/>
  <c r="B13" i="2"/>
  <c r="B11" i="2"/>
  <c r="B9" i="2"/>
  <c r="E268" i="1" l="1"/>
  <c r="F268" i="1" s="1"/>
  <c r="E269" i="1"/>
  <c r="F269" i="1" s="1"/>
  <c r="E270" i="1"/>
  <c r="F270" i="1" s="1"/>
  <c r="E271" i="1"/>
  <c r="F271" i="1"/>
  <c r="E267" i="1"/>
  <c r="F267" i="1" s="1"/>
  <c r="F272" i="1" l="1"/>
  <c r="H65" i="2" s="1"/>
  <c r="N65" i="2" l="1"/>
  <c r="L65" i="2"/>
  <c r="M65" i="2"/>
  <c r="K65" i="2"/>
  <c r="J65" i="2"/>
  <c r="I65" i="2"/>
  <c r="E254" i="1"/>
  <c r="F254" i="1" s="1"/>
  <c r="E255" i="1"/>
  <c r="F255" i="1" s="1"/>
  <c r="E256" i="1"/>
  <c r="F256" i="1" s="1"/>
  <c r="E257" i="1"/>
  <c r="F257" i="1" s="1"/>
  <c r="E258" i="1"/>
  <c r="F258" i="1" s="1"/>
  <c r="E253" i="1"/>
  <c r="F253" i="1" s="1"/>
  <c r="E215" i="1"/>
  <c r="F215" i="1" s="1"/>
  <c r="E216" i="1"/>
  <c r="F216" i="1" s="1"/>
  <c r="E217" i="1"/>
  <c r="F217" i="1" s="1"/>
  <c r="E218" i="1"/>
  <c r="F218" i="1" s="1"/>
  <c r="E219" i="1"/>
  <c r="F219" i="1" s="1"/>
  <c r="E220" i="1"/>
  <c r="F220" i="1" s="1"/>
  <c r="E221" i="1"/>
  <c r="F221" i="1" s="1"/>
  <c r="E222" i="1"/>
  <c r="F222" i="1" s="1"/>
  <c r="E223" i="1"/>
  <c r="F223" i="1" s="1"/>
  <c r="F259" i="1" l="1"/>
  <c r="H61" i="2" s="1"/>
  <c r="E192" i="1"/>
  <c r="F192" i="1" s="1"/>
  <c r="E166" i="1"/>
  <c r="F166" i="1" s="1"/>
  <c r="E161" i="1"/>
  <c r="F161" i="1" s="1"/>
  <c r="E250" i="1"/>
  <c r="F250" i="1" s="1"/>
  <c r="E261" i="1"/>
  <c r="F261" i="1" s="1"/>
  <c r="E262" i="1"/>
  <c r="F262" i="1" s="1"/>
  <c r="N61" i="2" l="1"/>
  <c r="L61" i="2"/>
  <c r="I61" i="2"/>
  <c r="K61" i="2"/>
  <c r="J61" i="2"/>
  <c r="M61" i="2"/>
  <c r="E249" i="1"/>
  <c r="F249" i="1" s="1"/>
  <c r="E247" i="1"/>
  <c r="F247" i="1" s="1"/>
  <c r="E237" i="1"/>
  <c r="F237" i="1" s="1"/>
  <c r="E214" i="1"/>
  <c r="F214" i="1" s="1"/>
  <c r="E210" i="1"/>
  <c r="F210" i="1" s="1"/>
  <c r="E207" i="1"/>
  <c r="F207" i="1" s="1"/>
  <c r="E205" i="1"/>
  <c r="F205" i="1" s="1"/>
  <c r="E202" i="1"/>
  <c r="F202" i="1" s="1"/>
  <c r="E201" i="1"/>
  <c r="F201" i="1" s="1"/>
  <c r="E200" i="1" l="1"/>
  <c r="F200" i="1" s="1"/>
  <c r="E199" i="1"/>
  <c r="F199" i="1" s="1"/>
  <c r="E198" i="1"/>
  <c r="F198" i="1" s="1"/>
  <c r="E197" i="1"/>
  <c r="F197" i="1" s="1"/>
  <c r="E195" i="1" l="1"/>
  <c r="F195" i="1" s="1"/>
  <c r="E189" i="1"/>
  <c r="F189" i="1" s="1"/>
  <c r="E183" i="1" l="1"/>
  <c r="F183" i="1" s="1"/>
  <c r="E174" i="1"/>
  <c r="F174" i="1" s="1"/>
  <c r="E175" i="1"/>
  <c r="F175" i="1" s="1"/>
  <c r="E176" i="1"/>
  <c r="F176" i="1" s="1"/>
  <c r="E177" i="1"/>
  <c r="F177" i="1" s="1"/>
  <c r="E178" i="1"/>
  <c r="F178" i="1" s="1"/>
  <c r="E179" i="1"/>
  <c r="F179" i="1" s="1"/>
  <c r="E180" i="1"/>
  <c r="F180" i="1" s="1"/>
  <c r="E181" i="1"/>
  <c r="F181" i="1" s="1"/>
  <c r="E173" i="1"/>
  <c r="F173" i="1" s="1"/>
  <c r="E165" i="1"/>
  <c r="F165" i="1" s="1"/>
  <c r="E142" i="1"/>
  <c r="F142" i="1" s="1"/>
  <c r="E143" i="1"/>
  <c r="F143" i="1" s="1"/>
  <c r="E144" i="1"/>
  <c r="F144" i="1" s="1"/>
  <c r="E145" i="1"/>
  <c r="F145" i="1" s="1"/>
  <c r="E147" i="1"/>
  <c r="F147" i="1" s="1"/>
  <c r="E148" i="1"/>
  <c r="F148" i="1" s="1"/>
  <c r="E149" i="1"/>
  <c r="F149" i="1" s="1"/>
  <c r="E150" i="1"/>
  <c r="F150" i="1" s="1"/>
  <c r="E151" i="1"/>
  <c r="F151" i="1" s="1"/>
  <c r="E152" i="1"/>
  <c r="F152" i="1" s="1"/>
  <c r="E153" i="1"/>
  <c r="F153" i="1" s="1"/>
  <c r="E154" i="1"/>
  <c r="F154" i="1" s="1"/>
  <c r="E155" i="1"/>
  <c r="F155" i="1" s="1"/>
  <c r="E141" i="1"/>
  <c r="F141" i="1" s="1"/>
  <c r="E140" i="1"/>
  <c r="F140" i="1" s="1"/>
  <c r="E139" i="1"/>
  <c r="F139" i="1" s="1"/>
  <c r="E138" i="1"/>
  <c r="F138" i="1" s="1"/>
  <c r="E137" i="1"/>
  <c r="F137" i="1" s="1"/>
  <c r="E134" i="1"/>
  <c r="F134" i="1" s="1"/>
  <c r="F135" i="1" s="1"/>
  <c r="H39" i="2" s="1"/>
  <c r="N39" i="2" l="1"/>
  <c r="M39" i="2"/>
  <c r="L39" i="2"/>
  <c r="K39" i="2"/>
  <c r="I39" i="2"/>
  <c r="J39" i="2"/>
  <c r="F156" i="1"/>
  <c r="H41" i="2" s="1"/>
  <c r="N41" i="2" l="1"/>
  <c r="I41" i="2"/>
  <c r="M41" i="2"/>
  <c r="L41" i="2"/>
  <c r="K41" i="2"/>
  <c r="J41" i="2"/>
  <c r="E229" i="1"/>
  <c r="F229" i="1" s="1"/>
  <c r="E238" i="1"/>
  <c r="F238" i="1" s="1"/>
  <c r="E64" i="1"/>
  <c r="F64" i="1" s="1"/>
  <c r="F65" i="1" s="1"/>
  <c r="H21" i="2" s="1"/>
  <c r="E57" i="1"/>
  <c r="F57" i="1" s="1"/>
  <c r="E37" i="1"/>
  <c r="F37" i="1" s="1"/>
  <c r="E130" i="1"/>
  <c r="F130" i="1" s="1"/>
  <c r="E128" i="1"/>
  <c r="F128" i="1" s="1"/>
  <c r="E123" i="1"/>
  <c r="F123" i="1" s="1"/>
  <c r="E124" i="1"/>
  <c r="F124" i="1" s="1"/>
  <c r="E125" i="1"/>
  <c r="F125" i="1" s="1"/>
  <c r="E114" i="1"/>
  <c r="F114" i="1" s="1"/>
  <c r="E116" i="1"/>
  <c r="F116" i="1" s="1"/>
  <c r="E117" i="1"/>
  <c r="F117" i="1" s="1"/>
  <c r="E118" i="1"/>
  <c r="F118" i="1" s="1"/>
  <c r="E119" i="1"/>
  <c r="F119" i="1" s="1"/>
  <c r="E76" i="1"/>
  <c r="F76" i="1" s="1"/>
  <c r="E77" i="1"/>
  <c r="F77" i="1" s="1"/>
  <c r="E78" i="1"/>
  <c r="F78" i="1" s="1"/>
  <c r="E79" i="1"/>
  <c r="F79" i="1" s="1"/>
  <c r="E80" i="1"/>
  <c r="F80" i="1" s="1"/>
  <c r="E82" i="1"/>
  <c r="F82" i="1" s="1"/>
  <c r="E84" i="1"/>
  <c r="F84" i="1" s="1"/>
  <c r="E87" i="1"/>
  <c r="F87" i="1" s="1"/>
  <c r="E88" i="1"/>
  <c r="F88" i="1" s="1"/>
  <c r="E89" i="1"/>
  <c r="F89" i="1" s="1"/>
  <c r="E90" i="1"/>
  <c r="F90" i="1" s="1"/>
  <c r="E92" i="1"/>
  <c r="F92" i="1" s="1"/>
  <c r="E93" i="1"/>
  <c r="F93" i="1" s="1"/>
  <c r="E94" i="1"/>
  <c r="F94" i="1" s="1"/>
  <c r="E95" i="1"/>
  <c r="F95" i="1" s="1"/>
  <c r="E98" i="1"/>
  <c r="F98" i="1" s="1"/>
  <c r="E99" i="1"/>
  <c r="F99" i="1" s="1"/>
  <c r="E100" i="1"/>
  <c r="F100" i="1" s="1"/>
  <c r="E101" i="1"/>
  <c r="F101" i="1" s="1"/>
  <c r="E102" i="1"/>
  <c r="F102" i="1" s="1"/>
  <c r="E103" i="1"/>
  <c r="F103" i="1" s="1"/>
  <c r="E264" i="1"/>
  <c r="F264" i="1" s="1"/>
  <c r="E194" i="1"/>
  <c r="F194" i="1" s="1"/>
  <c r="E191" i="1"/>
  <c r="F191" i="1" s="1"/>
  <c r="E188" i="1"/>
  <c r="F188" i="1" s="1"/>
  <c r="E187" i="1"/>
  <c r="F187" i="1" s="1"/>
  <c r="E182" i="1"/>
  <c r="F182" i="1" s="1"/>
  <c r="F184" i="1" s="1"/>
  <c r="H47" i="2" s="1"/>
  <c r="E169" i="1"/>
  <c r="F169" i="1" s="1"/>
  <c r="E170" i="1"/>
  <c r="F170" i="1" s="1"/>
  <c r="E168" i="1"/>
  <c r="F168" i="1" s="1"/>
  <c r="E167" i="1"/>
  <c r="F167" i="1" s="1"/>
  <c r="E164" i="1"/>
  <c r="F164" i="1" s="1"/>
  <c r="E160" i="1"/>
  <c r="F160" i="1" s="1"/>
  <c r="E159" i="1"/>
  <c r="F159" i="1" s="1"/>
  <c r="E158" i="1"/>
  <c r="F158" i="1" s="1"/>
  <c r="E129" i="1"/>
  <c r="F129" i="1" s="1"/>
  <c r="E122" i="1"/>
  <c r="F122" i="1" s="1"/>
  <c r="E115" i="1"/>
  <c r="F115" i="1" s="1"/>
  <c r="E113" i="1"/>
  <c r="F113" i="1" s="1"/>
  <c r="E112" i="1"/>
  <c r="F112" i="1" s="1"/>
  <c r="E108" i="1"/>
  <c r="F108" i="1" s="1"/>
  <c r="E107" i="1"/>
  <c r="F107" i="1" s="1"/>
  <c r="E106" i="1"/>
  <c r="F106" i="1" s="1"/>
  <c r="E75" i="1"/>
  <c r="F75" i="1" s="1"/>
  <c r="E74" i="1"/>
  <c r="F74" i="1" s="1"/>
  <c r="E73" i="1"/>
  <c r="F73" i="1" s="1"/>
  <c r="E69" i="1"/>
  <c r="F69" i="1" s="1"/>
  <c r="E68" i="1"/>
  <c r="F68" i="1" s="1"/>
  <c r="E67" i="1"/>
  <c r="F67" i="1" s="1"/>
  <c r="E61" i="1"/>
  <c r="F61" i="1" s="1"/>
  <c r="F62" i="1" s="1"/>
  <c r="H19" i="2" s="1"/>
  <c r="E58" i="1"/>
  <c r="F58" i="1" s="1"/>
  <c r="E56" i="1"/>
  <c r="F56" i="1" s="1"/>
  <c r="E55" i="1"/>
  <c r="F55" i="1" s="1"/>
  <c r="E54" i="1"/>
  <c r="F54" i="1" s="1"/>
  <c r="E53" i="1"/>
  <c r="F53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0" i="1"/>
  <c r="F40" i="1" s="1"/>
  <c r="E39" i="1"/>
  <c r="F39" i="1" s="1"/>
  <c r="E38" i="1"/>
  <c r="F38" i="1" s="1"/>
  <c r="E36" i="1"/>
  <c r="F36" i="1" s="1"/>
  <c r="E35" i="1"/>
  <c r="F35" i="1" s="1"/>
  <c r="E32" i="1"/>
  <c r="F32" i="1" s="1"/>
  <c r="E31" i="1"/>
  <c r="F31" i="1" s="1"/>
  <c r="E30" i="1"/>
  <c r="F30" i="1" s="1"/>
  <c r="E29" i="1"/>
  <c r="F29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96" i="1"/>
  <c r="F196" i="1" s="1"/>
  <c r="E204" i="1"/>
  <c r="F204" i="1" s="1"/>
  <c r="E206" i="1"/>
  <c r="F206" i="1" s="1"/>
  <c r="E211" i="1"/>
  <c r="F211" i="1" s="1"/>
  <c r="E212" i="1"/>
  <c r="F212" i="1" s="1"/>
  <c r="E213" i="1"/>
  <c r="F213" i="1" s="1"/>
  <c r="E226" i="1"/>
  <c r="F226" i="1" s="1"/>
  <c r="E227" i="1"/>
  <c r="F227" i="1" s="1"/>
  <c r="E228" i="1"/>
  <c r="F228" i="1" s="1"/>
  <c r="E230" i="1"/>
  <c r="F230" i="1" s="1"/>
  <c r="E231" i="1"/>
  <c r="F231" i="1" s="1"/>
  <c r="E232" i="1"/>
  <c r="F232" i="1" s="1"/>
  <c r="E233" i="1"/>
  <c r="F233" i="1" s="1"/>
  <c r="E236" i="1"/>
  <c r="F236" i="1" s="1"/>
  <c r="E239" i="1"/>
  <c r="F239" i="1" s="1"/>
  <c r="E242" i="1"/>
  <c r="F242" i="1" s="1"/>
  <c r="E243" i="1"/>
  <c r="F243" i="1" s="1"/>
  <c r="E244" i="1"/>
  <c r="F244" i="1" s="1"/>
  <c r="E248" i="1"/>
  <c r="F248" i="1" s="1"/>
  <c r="F251" i="1" s="1"/>
  <c r="H59" i="2" s="1"/>
  <c r="E263" i="1"/>
  <c r="F263" i="1" s="1"/>
  <c r="F265" i="1" s="1"/>
  <c r="H63" i="2" s="1"/>
  <c r="N63" i="2" l="1"/>
  <c r="I63" i="2"/>
  <c r="L63" i="2"/>
  <c r="K63" i="2"/>
  <c r="M63" i="2"/>
  <c r="J63" i="2"/>
  <c r="F240" i="1"/>
  <c r="H55" i="2" s="1"/>
  <c r="N19" i="2"/>
  <c r="J19" i="2"/>
  <c r="M19" i="2"/>
  <c r="K19" i="2"/>
  <c r="L19" i="2"/>
  <c r="I19" i="2"/>
  <c r="N21" i="2"/>
  <c r="K21" i="2"/>
  <c r="L21" i="2"/>
  <c r="M21" i="2"/>
  <c r="I21" i="2"/>
  <c r="J21" i="2"/>
  <c r="L59" i="2"/>
  <c r="I59" i="2"/>
  <c r="M59" i="2"/>
  <c r="K59" i="2"/>
  <c r="J59" i="2"/>
  <c r="N59" i="2"/>
  <c r="F275" i="1"/>
  <c r="N47" i="2"/>
  <c r="I47" i="2"/>
  <c r="J47" i="2"/>
  <c r="M47" i="2"/>
  <c r="L47" i="2"/>
  <c r="K47" i="2"/>
  <c r="F109" i="1"/>
  <c r="H31" i="2" s="1"/>
  <c r="F162" i="1"/>
  <c r="H43" i="2" s="1"/>
  <c r="F131" i="1"/>
  <c r="H37" i="2" s="1"/>
  <c r="F224" i="1"/>
  <c r="H51" i="2" s="1"/>
  <c r="F120" i="1"/>
  <c r="H33" i="2" s="1"/>
  <c r="F171" i="1"/>
  <c r="H45" i="2" s="1"/>
  <c r="F41" i="1"/>
  <c r="H13" i="2" s="1"/>
  <c r="F59" i="1"/>
  <c r="H17" i="2" s="1"/>
  <c r="F245" i="1"/>
  <c r="H57" i="2" s="1"/>
  <c r="F51" i="1"/>
  <c r="H15" i="2" s="1"/>
  <c r="F234" i="1"/>
  <c r="H53" i="2" s="1"/>
  <c r="F70" i="1"/>
  <c r="H23" i="2" s="1"/>
  <c r="F126" i="1"/>
  <c r="H35" i="2" s="1"/>
  <c r="F208" i="1"/>
  <c r="H49" i="2" s="1"/>
  <c r="F85" i="1"/>
  <c r="H25" i="2" s="1"/>
  <c r="F104" i="1"/>
  <c r="H29" i="2" s="1"/>
  <c r="F96" i="1"/>
  <c r="H27" i="2" s="1"/>
  <c r="F27" i="1"/>
  <c r="F33" i="1"/>
  <c r="H11" i="2" s="1"/>
  <c r="H9" i="2" l="1"/>
  <c r="F273" i="1"/>
  <c r="F278" i="1" s="1"/>
  <c r="N29" i="2"/>
  <c r="L29" i="2"/>
  <c r="J29" i="2"/>
  <c r="K29" i="2"/>
  <c r="M29" i="2"/>
  <c r="I29" i="2"/>
  <c r="N49" i="2"/>
  <c r="M49" i="2"/>
  <c r="L49" i="2"/>
  <c r="J49" i="2"/>
  <c r="K49" i="2"/>
  <c r="I49" i="2"/>
  <c r="N23" i="2"/>
  <c r="L23" i="2"/>
  <c r="M23" i="2"/>
  <c r="J23" i="2"/>
  <c r="I23" i="2"/>
  <c r="K23" i="2"/>
  <c r="N15" i="2"/>
  <c r="L15" i="2"/>
  <c r="K15" i="2"/>
  <c r="J15" i="2"/>
  <c r="M15" i="2"/>
  <c r="I15" i="2"/>
  <c r="N17" i="2"/>
  <c r="K17" i="2"/>
  <c r="M17" i="2"/>
  <c r="J17" i="2"/>
  <c r="I17" i="2"/>
  <c r="L17" i="2"/>
  <c r="N45" i="2"/>
  <c r="J45" i="2"/>
  <c r="I45" i="2"/>
  <c r="L45" i="2"/>
  <c r="K45" i="2"/>
  <c r="M45" i="2"/>
  <c r="N51" i="2"/>
  <c r="L51" i="2"/>
  <c r="M51" i="2"/>
  <c r="K51" i="2"/>
  <c r="J51" i="2"/>
  <c r="I51" i="2"/>
  <c r="N43" i="2"/>
  <c r="I43" i="2"/>
  <c r="L43" i="2"/>
  <c r="K43" i="2"/>
  <c r="J43" i="2"/>
  <c r="M43" i="2"/>
  <c r="N11" i="2"/>
  <c r="J11" i="2"/>
  <c r="M11" i="2"/>
  <c r="K11" i="2"/>
  <c r="I11" i="2"/>
  <c r="L11" i="2"/>
  <c r="N27" i="2"/>
  <c r="J27" i="2"/>
  <c r="L27" i="2"/>
  <c r="M27" i="2"/>
  <c r="K27" i="2"/>
  <c r="I27" i="2"/>
  <c r="K25" i="2"/>
  <c r="M25" i="2"/>
  <c r="J25" i="2"/>
  <c r="L25" i="2"/>
  <c r="N25" i="2"/>
  <c r="I25" i="2"/>
  <c r="N35" i="2"/>
  <c r="M35" i="2"/>
  <c r="L35" i="2"/>
  <c r="K35" i="2"/>
  <c r="I35" i="2"/>
  <c r="J35" i="2"/>
  <c r="N53" i="2"/>
  <c r="K53" i="2"/>
  <c r="I53" i="2"/>
  <c r="J53" i="2"/>
  <c r="M53" i="2"/>
  <c r="L53" i="2"/>
  <c r="N57" i="2"/>
  <c r="M57" i="2"/>
  <c r="L57" i="2"/>
  <c r="K57" i="2"/>
  <c r="I57" i="2"/>
  <c r="J57" i="2"/>
  <c r="N13" i="2"/>
  <c r="K13" i="2"/>
  <c r="J13" i="2"/>
  <c r="L13" i="2"/>
  <c r="M13" i="2"/>
  <c r="I13" i="2"/>
  <c r="N33" i="2"/>
  <c r="M33" i="2"/>
  <c r="J33" i="2"/>
  <c r="L33" i="2"/>
  <c r="I33" i="2"/>
  <c r="K33" i="2"/>
  <c r="N37" i="2"/>
  <c r="I37" i="2"/>
  <c r="L37" i="2"/>
  <c r="M37" i="2"/>
  <c r="J37" i="2"/>
  <c r="K37" i="2"/>
  <c r="N31" i="2"/>
  <c r="K31" i="2"/>
  <c r="J31" i="2"/>
  <c r="L31" i="2"/>
  <c r="M31" i="2"/>
  <c r="I31" i="2"/>
  <c r="N55" i="2"/>
  <c r="J55" i="2"/>
  <c r="M55" i="2"/>
  <c r="I55" i="2"/>
  <c r="L55" i="2"/>
  <c r="K55" i="2"/>
  <c r="J9" i="2" l="1"/>
  <c r="J67" i="2" s="1"/>
  <c r="M9" i="2"/>
  <c r="M67" i="2" s="1"/>
  <c r="N9" i="2"/>
  <c r="N67" i="2" s="1"/>
  <c r="L9" i="2"/>
  <c r="L67" i="2" s="1"/>
  <c r="K9" i="2"/>
  <c r="K67" i="2" s="1"/>
  <c r="I9" i="2"/>
  <c r="I67" i="2" s="1"/>
  <c r="H67" i="2"/>
  <c r="H10" i="2" s="1"/>
  <c r="I68" i="2" l="1"/>
  <c r="L68" i="2"/>
  <c r="M68" i="2"/>
  <c r="H14" i="2"/>
  <c r="H66" i="2"/>
  <c r="H62" i="2"/>
  <c r="H40" i="2"/>
  <c r="H42" i="2"/>
  <c r="H22" i="2"/>
  <c r="H64" i="2"/>
  <c r="H20" i="2"/>
  <c r="H60" i="2"/>
  <c r="H48" i="2"/>
  <c r="H30" i="2"/>
  <c r="H24" i="2"/>
  <c r="H18" i="2"/>
  <c r="H52" i="2"/>
  <c r="H12" i="2"/>
  <c r="H26" i="2"/>
  <c r="H54" i="2"/>
  <c r="H34" i="2"/>
  <c r="H32" i="2"/>
  <c r="H50" i="2"/>
  <c r="H16" i="2"/>
  <c r="H46" i="2"/>
  <c r="H44" i="2"/>
  <c r="H28" i="2"/>
  <c r="H36" i="2"/>
  <c r="H58" i="2"/>
  <c r="H38" i="2"/>
  <c r="H56" i="2"/>
  <c r="K68" i="2"/>
  <c r="N68" i="2"/>
  <c r="J68" i="2"/>
  <c r="H68" i="2" l="1"/>
</calcChain>
</file>

<file path=xl/sharedStrings.xml><?xml version="1.0" encoding="utf-8"?>
<sst xmlns="http://schemas.openxmlformats.org/spreadsheetml/2006/main" count="1083" uniqueCount="623">
  <si>
    <t>PLANILHA ORÇAMENTÁRIA</t>
  </si>
  <si>
    <t>Data:</t>
  </si>
  <si>
    <t>Obra:</t>
  </si>
  <si>
    <t>m²</t>
  </si>
  <si>
    <t>Local:</t>
  </si>
  <si>
    <t>CUSTO</t>
  </si>
  <si>
    <t>Código de referência</t>
  </si>
  <si>
    <t>ITEM</t>
  </si>
  <si>
    <t>DISCRIMINAÇÃO DOS SERVIÇOS</t>
  </si>
  <si>
    <t>QTDADE</t>
  </si>
  <si>
    <t>UNID.</t>
  </si>
  <si>
    <t>Unitário</t>
  </si>
  <si>
    <t>Total - R$</t>
  </si>
  <si>
    <t>1.1</t>
  </si>
  <si>
    <t>unid.</t>
  </si>
  <si>
    <t>1.2</t>
  </si>
  <si>
    <t>1.3</t>
  </si>
  <si>
    <t>1.4</t>
  </si>
  <si>
    <t>m³</t>
  </si>
  <si>
    <t>1.5</t>
  </si>
  <si>
    <t>2.1</t>
  </si>
  <si>
    <t>2.2</t>
  </si>
  <si>
    <t>2.3</t>
  </si>
  <si>
    <t xml:space="preserve"> </t>
  </si>
  <si>
    <t>3.1</t>
  </si>
  <si>
    <t>3.2</t>
  </si>
  <si>
    <t>5.1</t>
  </si>
  <si>
    <t>5.2</t>
  </si>
  <si>
    <t>m</t>
  </si>
  <si>
    <t>6.1</t>
  </si>
  <si>
    <t>6.2</t>
  </si>
  <si>
    <t>6.3</t>
  </si>
  <si>
    <t>3.3</t>
  </si>
  <si>
    <t>3.4</t>
  </si>
  <si>
    <t>1.6</t>
  </si>
  <si>
    <t>3.5</t>
  </si>
  <si>
    <t>3.6</t>
  </si>
  <si>
    <t>IMPERMEABILIZAÇÃO</t>
  </si>
  <si>
    <t>11.1</t>
  </si>
  <si>
    <t>11.2</t>
  </si>
  <si>
    <t>11.3</t>
  </si>
  <si>
    <t>11.4</t>
  </si>
  <si>
    <t>12.1</t>
  </si>
  <si>
    <t>12.2</t>
  </si>
  <si>
    <t>12.3</t>
  </si>
  <si>
    <t>12.4</t>
  </si>
  <si>
    <t>12.5</t>
  </si>
  <si>
    <t>12.6</t>
  </si>
  <si>
    <t>13.1</t>
  </si>
  <si>
    <t>13.2</t>
  </si>
  <si>
    <t>Kg</t>
  </si>
  <si>
    <t>ESTRUTURA</t>
  </si>
  <si>
    <t>MOBILIZAÇÃO - CANTEIRO DE OBRAS - DEMOLIÇÕES</t>
  </si>
  <si>
    <t>1.7</t>
  </si>
  <si>
    <t>1.8</t>
  </si>
  <si>
    <t>1.9</t>
  </si>
  <si>
    <t xml:space="preserve">Placa de obra em chapa de aco galvanizado - padrão ministerio da saude -
1,50x3,00m
</t>
  </si>
  <si>
    <t>MOVIMENTO DE TERRA</t>
  </si>
  <si>
    <t xml:space="preserve">Tapume  de  chapa  de  madeira  compensada  com  portões,  incl.  pintura  -  novalinhamento frontal
</t>
  </si>
  <si>
    <t xml:space="preserve">Locacao  convencional  de  obra,  através  de  gabarito  de  tabuas  corridas
pontaletadas a cada 1,50m
</t>
  </si>
  <si>
    <t>Instal/ligacao provisória eletrica baixa tensao p/cant obra obra,m³- chave 100a carga 3kwh,20cv excl forn medidor</t>
  </si>
  <si>
    <t>Ligação de esgoto</t>
  </si>
  <si>
    <t>Ligação provisória de água para obra</t>
  </si>
  <si>
    <t>Galpão  aberto  para  oficina  e  depósito  de  canteiro  de  obras,  em madeira</t>
  </si>
  <si>
    <t>Barracao de obra em chapa de madeira compensada com banheiro, cobertura em fibrocimento 4 mm, incluso instalacoes hidro- sanitarias e eletricas</t>
  </si>
  <si>
    <t>2.4</t>
  </si>
  <si>
    <t xml:space="preserve">Limpeza mecanizada de terreno, inclusive retirada de arvores entre 0,05 cm
até 0,15m
</t>
  </si>
  <si>
    <t>COBERTURA</t>
  </si>
  <si>
    <t>Estrutura em madeira aparelhada, para telha cerâmica, apoiada em parede</t>
  </si>
  <si>
    <t>Cobertura em telha cerâmica tipo francesa, excluindo madeiramento</t>
  </si>
  <si>
    <t>Cobertura em policarbonato, incl. estrutura metálica</t>
  </si>
  <si>
    <t>Calha em chapa de aco galvanizado</t>
  </si>
  <si>
    <t>Cumeeira com telha ceramica emboçada com argamassa traco 1:2:8 (cimento,
cal e areia)</t>
  </si>
  <si>
    <t>Rufos, contra-rufos, agua-furtada em chapa de aco galvanizado</t>
  </si>
  <si>
    <t>FUNDAÇÃO E ESTRUTURA</t>
  </si>
  <si>
    <t>FUNDAÇÃO</t>
  </si>
  <si>
    <t>Estaca a trado (broca) diametro = 20 cm, em concreto moldado in loco,15
mpa, sem armação</t>
  </si>
  <si>
    <t>Armacao aço ca-50, diam. 6,3 (1/4) à 12,5mm(1/2) - fornecimento/ corte(perda de 10%) / dobra / colocação</t>
  </si>
  <si>
    <t>Lastro de brita</t>
  </si>
  <si>
    <t>Forma de madeira comum para fundações</t>
  </si>
  <si>
    <t>Armacao aco ca-50, diam. 6,3 (1/4) à 12,5mm(1/2) - fornecimento/ corte(perda de 10%) / dobra / colocação</t>
  </si>
  <si>
    <t>Armacao de aco ca-60 diam. 3,4 a 6,0mm - fornecimento / corte (c/perda de 10%) / dobra / colocação</t>
  </si>
  <si>
    <t>Concreto usinado bombeado fck=25mpa, inclusive colocação, espalhamento
e acabamento</t>
  </si>
  <si>
    <t>armacao de aco ca-60 diam. 3,4 a 6,0mm - fornecimento / corte (c/perda de 10%) / dobra / colocação</t>
  </si>
  <si>
    <t>Laje pre-moldada, incluso escoramento, concreto e armadura complementar</t>
  </si>
  <si>
    <t>verga, contra-verga em concreto pré-moldado, 10x10cm, fck=20mpa (preparo com betoneira) aço ca60, bitola fina, inclusive formas tabua 3a</t>
  </si>
  <si>
    <t>Forma para estruturas de concreto (pilar, viga e laje) em chapa de madeira comp.  Res.,  de  1,10  x  2,20,  esp.  =  12  mm,  05  utilizacoes. (fabricacao, montagem e desmontagem)</t>
  </si>
  <si>
    <t>ALVENARIA - VEDAÇÃO</t>
  </si>
  <si>
    <t>alvenaria  em  tijolo  ceramico  furado  10x20x20cm,  1/2  vez,  assentado  em
argamassa traco 1:2:8 (cimento, cal e areia), juntas 12mm</t>
  </si>
  <si>
    <t>MUROS</t>
  </si>
  <si>
    <t>muro   em   tijolo   ceramico   furado   10x20x20cm,   1/2   vez,   assentado   em argamassa traco 1:2:8 (cimento, cal e areia), juntas 12mm, incluso fundação e estrutura - contorno do reserv. águas pluviais</t>
  </si>
  <si>
    <t>Impermeabilização com pintura betuminosa (baldrames)</t>
  </si>
  <si>
    <t>Impermeabilizacao com manta asfaltica 3mm - lajes</t>
  </si>
  <si>
    <t>Protecao mecanica com argamassa traco 1:3 (cimento e areia), espessura 2
cm - lajes</t>
  </si>
  <si>
    <t>REVESTIMENTOS - PISOS, PAREDES E TETOS</t>
  </si>
  <si>
    <t>PISOS</t>
  </si>
  <si>
    <t>PAREDE</t>
  </si>
  <si>
    <t>TETO</t>
  </si>
  <si>
    <t>MURO DE FECHAMENTO DO RESERV. REAPROVEITAMENTO DE ÁGUA</t>
  </si>
  <si>
    <t>Contrapiso   em   argamassa   traco   1:4   (cimento   e   areia),   espessura   7cm, preparo manual)</t>
  </si>
  <si>
    <t>Regularizacao de piso em argamassa traco 1:3 (cimento e areia grossa sem
peneirar), espessura 2,0cm, preparo mecanico</t>
  </si>
  <si>
    <t>Pavimentação em paver rejuntado com pó  de pedra, incl base de pó de pedra
- (acesso ambulâncias e estacionamento)</t>
  </si>
  <si>
    <t>Piso (calcada) em concreto (cimento/areia/seixo rolado) preparo mecanico, e
espessura de 7cm (contorno ubs)</t>
  </si>
  <si>
    <t>Lastro de cascalho (estacionamento - h= 10cm)</t>
  </si>
  <si>
    <t>Guia de concreto</t>
  </si>
  <si>
    <t>Sarjeta em concreto, preparo manual, com seixo rolado, espessura = 8cm,
largura = 40cm</t>
  </si>
  <si>
    <t>Piso     ceramico     40x40cm,     assentada     com     argamassa     colante,     com rejuntamento em epoxi</t>
  </si>
  <si>
    <t>Rodapé    ceramico    h=10cm,    assentada    com    argamassa    colante,    com rejuntamento em epoxi</t>
  </si>
  <si>
    <t>Soleira de granito - portas</t>
  </si>
  <si>
    <t>Chapisco em paredes externas traco 1:3 (cimento e areia), espessura 0,5cm,
preparo mecanico</t>
  </si>
  <si>
    <t>Chapisco em paredes internas traco 1:4 (cimento e areia), espessura 0,5cm,
preparo mecanico</t>
  </si>
  <si>
    <t>Emboco paulista (massa unica) em parede, traco 1:2:8 (cimento, cal e areia),
preparo mecanico - esp 2cm</t>
  </si>
  <si>
    <t>Revestimento  cerâmico  20x20cm,  assentada  com  argamassa  colante,  com rejuntamento em epoxi</t>
  </si>
  <si>
    <t>Emassamento c/massa acrílica para ambientes internos, duas demãos</t>
  </si>
  <si>
    <t>Pintura latex acrilica ambientes internos, duas demaos</t>
  </si>
  <si>
    <t>Peitoril de granito (janelas)</t>
  </si>
  <si>
    <t>Pintura externa em textura acrilica</t>
  </si>
  <si>
    <t>Chapisco  em  tetos  traco  1:3  (cimento  e  areia),  espessura  0,5cm,  preparo mecanico</t>
  </si>
  <si>
    <t>Emboco  paulista  (massa  unica)  em  teto,  traco  1:2:8  (cimento,  cal  e  areia), preparo mecanico - esp 1,5cm</t>
  </si>
  <si>
    <t>Emassamento com massa latex pva para ambientes internos</t>
  </si>
  <si>
    <t>Forro de gesso</t>
  </si>
  <si>
    <t>ESQUARIAS</t>
  </si>
  <si>
    <t>MADEIRA</t>
  </si>
  <si>
    <t>ALUMINIO</t>
  </si>
  <si>
    <t>VIDRO</t>
  </si>
  <si>
    <t>Porta de madeira compensada lisa para pintura, 0,80x2,10m, correr, incluso
aduela 1a, alizar 1a, trilho e fechadura - completa</t>
  </si>
  <si>
    <t>Fechadura de embutir completa, para portas internas, padrao de acabamento popular</t>
  </si>
  <si>
    <t>Porta de madeira compensada lisa para pintura, 1,00x2,10m, incluso aduela 1a, alizar 1a e dobradica com anel</t>
  </si>
  <si>
    <t>Porta de madeira compensada lisa para pintura, 0,90x2,10m, incluso aduela 1a, alizar 1a e dobradica com anel</t>
  </si>
  <si>
    <t>Porta de madeira compensada lisa para pintura, 0,80x2,10m, incluso aduela 1a, alizar 1a e dobradica com anel</t>
  </si>
  <si>
    <t>Porta de madeira compensada lisa para pintura, 0,90x2,10m, correr, incluso
aduela 1a, alizar 1a, trilho e fechadura - completa</t>
  </si>
  <si>
    <t>Porta de madeira compensada lisa para pintura, 1,20x2,10m, correr, incluso
aduela 1a, alizar 1a, trilho e fechadura - completa</t>
  </si>
  <si>
    <t>Pintura  esmalte  para  madeira,  duas  demaos,  incluso  aparelhamento  com
fundo nivelador branco fosco</t>
  </si>
  <si>
    <t>Janela de aluminio projetante</t>
  </si>
  <si>
    <t>Janela veneziana alumínio - fixo</t>
  </si>
  <si>
    <t>Porta de abrir em aluminio chapa lisa, 1f/2f , completa - conf. Projeto</t>
  </si>
  <si>
    <t>Biciletário em tubo de aço galvanizado</t>
  </si>
  <si>
    <t>Conjunto de vidro temperado 10mm com 1 porta - cv1/cv2</t>
  </si>
  <si>
    <t>Vidro liso comum transparente, espessura 3mm</t>
  </si>
  <si>
    <t>Espelho cristal fixado com botões</t>
  </si>
  <si>
    <t>INSTALAÇÕES ELETRICAS</t>
  </si>
  <si>
    <t>PADRÃO DE ENTRADA TRIFÁSICO 125A AÉREO</t>
  </si>
  <si>
    <t>PONTOS ELÉTRICOS</t>
  </si>
  <si>
    <t>QPDG</t>
  </si>
  <si>
    <t>QUADROS</t>
  </si>
  <si>
    <t>Padrão de entrada trifásico 125a aéreo - completo cfe projeto</t>
  </si>
  <si>
    <t>Luminária fluorescente tubular t5, 2x28w/127v de sobrepor com corpo em
chapa de aço tratada e pintada, painel em chapa de aço perfurada, tratada e pintada refletor facetado em alumínio anodizado brilhante de alta refletância e alta pureza 99,85%, soquete tipo push - in g - 5  de  engate rápido, rotor de segurança em policarbonato e contatos em bronze fosforoso, e difusor trans. de poliestireno, com lâmpadas - completa</t>
  </si>
  <si>
    <t>Lumínaria fluorescente compacta de sobrepor, para 2 x fc  18/ 26w  ou fc
eletrônica 23w e chapa de aço tratada e pintada, com refletor em alumínio anodizado alto brilho, difusor em acrílico translucido na cor branca, com lâmpadas - completa</t>
  </si>
  <si>
    <t>Arandela tipo tartaruga com lâmpada eletronica 16w - completa</t>
  </si>
  <si>
    <t>Bloco autônomo para iluminação de emergência e indicação de saída</t>
  </si>
  <si>
    <t>Projetor com lâmpada e reator vapor metálico 150w completo</t>
  </si>
  <si>
    <t>Relé fotoelétrico</t>
  </si>
  <si>
    <t>Ponto de energia para iluminação</t>
  </si>
  <si>
    <t>Placa de saída de fio com furo central em cx. 4"x2" para ponto de chuveiro
ou aquecedor</t>
  </si>
  <si>
    <t>Tomada 20a/127v padrão brasileiro em cx. 4"x2"</t>
  </si>
  <si>
    <t>Tomada 20a/127v em cx. 10"x10" de piso alta</t>
  </si>
  <si>
    <t>Tomada dupla 20a/127v padrão brasileiro em cx. 4"x4"</t>
  </si>
  <si>
    <t>Ponto de energia para tomada</t>
  </si>
  <si>
    <t>Assento para vaso sanitario de plastico padrao popular</t>
  </si>
  <si>
    <t>cj</t>
  </si>
  <si>
    <t>PT</t>
  </si>
  <si>
    <t>LOUÇAS E APARELHOS SANITÁRIOS</t>
  </si>
  <si>
    <t>REAPROVEITAMENTO DE ÁGUA PLUVIAIS</t>
  </si>
  <si>
    <t>METAIS, ACESSÓRIOS E EQUIPAMENTOS</t>
  </si>
  <si>
    <t>REDE AR COMPRIMIDO</t>
  </si>
  <si>
    <t>COMUNICAÇÃO VISUAL</t>
  </si>
  <si>
    <t>DIVERSOS E LIMPEZA DA OBRA</t>
  </si>
  <si>
    <t>13.3</t>
  </si>
  <si>
    <t>13.4</t>
  </si>
  <si>
    <t>Banco de concreto curvo</t>
  </si>
  <si>
    <t>Banco em concreto armado- l=150cm, incl. estrutura, conf. projeto</t>
  </si>
  <si>
    <t>Placas de identificação “1” em chapa aço galvanizado nº 26 com pintura automitiva pu, com 2 postes reto em aço cor natural engastado no solo.  Aplicação de adesivo vinil monomérico. Dimensão 150X77 cm</t>
  </si>
  <si>
    <t>Tubo de cobre classe a -15mm, incluso conexões, fixações</t>
  </si>
  <si>
    <t>Válvula esfera latão cromado 1/2"</t>
  </si>
  <si>
    <t xml:space="preserve">Posto de consumo completo dupla retenção </t>
  </si>
  <si>
    <t>Filtro regulador de pressão 1/4"x1/2" bell-air</t>
  </si>
  <si>
    <t>REDE EXTERNA</t>
  </si>
  <si>
    <t>Tubo pvc águas pluviais predial dn 75mm, inclusive conexoes - fornecimento e instalacao</t>
  </si>
  <si>
    <t>Tubo pvc esgoto/águas pluviais predial dn100mm - fornecimento e instalacao</t>
  </si>
  <si>
    <t>EQUIPAMENTOS LÓGICA E TELEFONIA</t>
  </si>
  <si>
    <t>Interruptor c/ 2 teclas simples em cx. 4"x2"</t>
  </si>
  <si>
    <t>Interruptor c/ 1 tecla simples em cx. 4"x2"</t>
  </si>
  <si>
    <t>Interruptor c/ 3 teclas simples em cx. 4"x2"</t>
  </si>
  <si>
    <t>Interruptor c/ 4 teclas simples em cx. 4"x4"</t>
  </si>
  <si>
    <t>interruptor c/ 1 tecla paralela em cx. 4"x2"</t>
  </si>
  <si>
    <t>Ponto de energia para interruptor</t>
  </si>
  <si>
    <t>Painel de  distribuição  em chapa  de  aço  16usg,  para  até  18 disjuntores monopolares, pintura em epoxi cor bege, com trinco, espelho interno c/ plaquetas de identificação em acrílico para cada circuito e porta projeto. deverá atender o solicitado no diagrama unifilar em projeto.</t>
  </si>
  <si>
    <t>Disjuntor termomagnético tripolar 125a capac. interrup. 25ka-curva c</t>
  </si>
  <si>
    <t>Disjuntor termomagnético tripolar 100a capac. interrup. 25ka-curva c</t>
  </si>
  <si>
    <t>Para raio tipo vcl  175v 45ka</t>
  </si>
  <si>
    <t>Interruptor diferencial 4x63a sens. 30ma (tetrapolar)</t>
  </si>
  <si>
    <t>Para raio tipo vcl 40ka</t>
  </si>
  <si>
    <t>Disjuntor termomagnético tripolar 80a capac. interrup. 25ka-curva c</t>
  </si>
  <si>
    <t>Disjuntor termomagnetico monopolar padrao nema (americano) 35 a 50a</t>
  </si>
  <si>
    <t>Disjuntor termomagnetico monopolar padrao nema (americano) 10 a 30a</t>
  </si>
  <si>
    <t>Disjuntor termomagnetico bipolar padrao nema (americano) 10 a 50a</t>
  </si>
  <si>
    <t>Ponto para instalação de telefonia</t>
  </si>
  <si>
    <t>Certificação do cabeamento horizontal conforme normas para atendimento da categoria 6</t>
  </si>
  <si>
    <t>Ponto para instalação de lógica</t>
  </si>
  <si>
    <t>Placa 4x4" com uma tomada de logica tipo rj45 cat. 6</t>
  </si>
  <si>
    <t xml:space="preserve">Switch 24 portas 10/100/1000 gerenciavel </t>
  </si>
  <si>
    <t>Voice panel 24 portas 10/100/1000 gerenciavel</t>
  </si>
  <si>
    <t>Placa saída de fio - 4"x4" - antena de tv</t>
  </si>
  <si>
    <t>Ponto para instalação de antena de tv</t>
  </si>
  <si>
    <t>Caixa telefonica (400x400x120mm) de embutir</t>
  </si>
  <si>
    <t>Vaso sanitário sifonado louça branca padrao popular, com conjunto para fixaçao para vaso sanitário com parafuso, arruela e bucha</t>
  </si>
  <si>
    <t>Vaso sanitario sifonado louça branca padrao pne,com conjunto para fixaçao para vaso sanitário com parafuso, arruela e bucha, incl assento</t>
  </si>
  <si>
    <t>Porta papel higiênico rolão em plastico abs</t>
  </si>
  <si>
    <t>Lavatorio louca branca suspenso 29,5x39, 0cm, padrao popular,com sifao plastico tipo copo 1", valvula em plastico branco 1" e conjunto para fixacao</t>
  </si>
  <si>
    <t>Lavatorio em inox para escovação, incl valvulas e sifões, conf.projeto</t>
  </si>
  <si>
    <t>Porta sabonete liquido</t>
  </si>
  <si>
    <t>Porta-toalha de papel</t>
  </si>
  <si>
    <t xml:space="preserve">Tanque louca branca c/ coluna med56x48cm inclacessorios de fixferragens em metal cromado torneira de pressão 1158 de 1/2"válvula de escoamento 1605 e sifao 1680 de 1.1/4"x1.1/2" </t>
  </si>
  <si>
    <t>Bebedouro de pressão em inox</t>
  </si>
  <si>
    <t>Bancada em inox</t>
  </si>
  <si>
    <t>Barra apoio para deficiente em aço inox</t>
  </si>
  <si>
    <t>Expurgo em inox</t>
  </si>
  <si>
    <t>Torneira cromada 1/2" para limpeza</t>
  </si>
  <si>
    <t>Torneira automatica cromada tubo movel para bancada 1/2" ou 3/4" para pias</t>
  </si>
  <si>
    <t>Chuveiro eletrico comum tipo ducha</t>
  </si>
  <si>
    <t>Cadeira escamotiável para banho - padrão pne</t>
  </si>
  <si>
    <t>Reservatório d'água de fibra cilíndrico, capacidade 3.000l</t>
  </si>
  <si>
    <t>Válvula de retenção vertical ø 25mm (1 1/4")álvula de retenção vertical ø 25mm (1 1/4")</t>
  </si>
  <si>
    <t>Torneira de boia real 3/4"</t>
  </si>
  <si>
    <t>Luva de aco galvanizado 3/4"</t>
  </si>
  <si>
    <t>Filtro volumetrico modelo vf1</t>
  </si>
  <si>
    <t>Freio d'água ø100</t>
  </si>
  <si>
    <t>Sistema automático de realimentação 3/4 "contendo bóia automática de nível e válvula solenóide</t>
  </si>
  <si>
    <t>Sifão ladrão ø100</t>
  </si>
  <si>
    <t>Conjunto flutuante de sucção ø 1"</t>
  </si>
  <si>
    <t>Boia automática de mínimo</t>
  </si>
  <si>
    <t>Pressurizador(silencioso) automático com pressostato, potencia 0,5hp-19mca 2.000 l/h</t>
  </si>
  <si>
    <t>Registro gaveta 1.1/4" bruto latao - fornec. e instalacao</t>
  </si>
  <si>
    <t xml:space="preserve">Registro gaveta 3/4" bruto latao - fornec. e instalacao </t>
  </si>
  <si>
    <t xml:space="preserve">
Registro gaveta 1" bruto latao - fornec. e instalacao </t>
  </si>
  <si>
    <t>Registro pressao 3/4" com canopla acabamento cromado simples</t>
  </si>
  <si>
    <t>Valvula descarga 1.1/2" com registro, acabamento em metal cromado</t>
  </si>
  <si>
    <t>Registro gaveta 3/4" com canopla acabamento cromado simples</t>
  </si>
  <si>
    <t>Reservatório d'água de fibra cilíndrico, capacidade 5.000l</t>
  </si>
  <si>
    <t xml:space="preserve">Registro gaveta 3/4" bruto latao - fornec. E instalacao </t>
  </si>
  <si>
    <t>Caixa sifonada pvc com grelha</t>
  </si>
  <si>
    <t>Ponto de agua fria 3/4"</t>
  </si>
  <si>
    <t>Ponto de agua fria 1 1/2"</t>
  </si>
  <si>
    <t>Ponto de esgoto dn 50</t>
  </si>
  <si>
    <t>Ponto de esgoto dn 100</t>
  </si>
  <si>
    <t>Caixa de inspeção em alvenaria de tijolo maciço 60x60x60cm ,revestida internamento com barralisa(cimentoeareia,traço1:4)e=2,0cm,com tampa pré-moldada de concreto efundo de concreto15mpa tipoc-escavação e confecção - águas pluviais e esgoto</t>
  </si>
  <si>
    <t>Placa desinalização"5-fachada"em chapa de aço galvanizado nº26 com pintura automotiv pu,fixado à parede com parafusos. aplicação de adesivo vinil monomérico. Dim 150x60cm</t>
  </si>
  <si>
    <t>Placa de identificação "6" em PVC adesivado com adesivo polimérico recortado eletronicamente e fixado à parede com fita dupla face. dim20x10cm</t>
  </si>
  <si>
    <t>Placa de indicação "7" em PVC adesivado com adesivo polimérico recorta do eletronicamente e fixado à parede com fita dupla face. dim20x5cm – compressor e residuos</t>
  </si>
  <si>
    <t>Rack 10u's tipo autoportante c/porta em acrilico e chave frontal e lateral,com 2 ou 4 ventiladores de teto.</t>
  </si>
  <si>
    <t>Caixa de passagem em alvenaria tipo r1 c/ tampa de ferro fundido e aro tp1f-completa</t>
  </si>
  <si>
    <t>Torneira automatica cromada 1/2" ou 3/4" para lavatorio, com engate flexivel metálico 1/2"x 30cm</t>
  </si>
  <si>
    <t>Bancada em inox com 1 cuba (c/válvula e sifão em metal cromados),completa-cfe projeto</t>
  </si>
  <si>
    <t>Placa de sinalização"2"em pvc adesivado com adesivo polimérico recortado eletronicamente e fixado à parede com fita dupla face. dim 80x41cm</t>
  </si>
  <si>
    <t>Placa de sinalização"3"em pvc adesiva do com adesivo polimérico recortado eletronicamente e fixado ao teto por cabo de aço 2mm. dim 40x50cm</t>
  </si>
  <si>
    <t>74209/001</t>
  </si>
  <si>
    <t>73992/001</t>
  </si>
  <si>
    <t>74220/001</t>
  </si>
  <si>
    <t>73672</t>
  </si>
  <si>
    <t>73960/001</t>
  </si>
  <si>
    <t>73784/001</t>
  </si>
  <si>
    <t>73658</t>
  </si>
  <si>
    <t>73803/001</t>
  </si>
  <si>
    <t>74242/001</t>
  </si>
  <si>
    <t>SINAPI</t>
  </si>
  <si>
    <t>73965/010</t>
  </si>
  <si>
    <t>72900</t>
  </si>
  <si>
    <t>73931/003</t>
  </si>
  <si>
    <t>73938/003</t>
  </si>
  <si>
    <t>6058</t>
  </si>
  <si>
    <t>72105</t>
  </si>
  <si>
    <t>72107</t>
  </si>
  <si>
    <t>ORSE</t>
  </si>
  <si>
    <t>9497</t>
  </si>
  <si>
    <t>74156/003</t>
  </si>
  <si>
    <t>74254/002</t>
  </si>
  <si>
    <t>74164/004</t>
  </si>
  <si>
    <t>74007/001</t>
  </si>
  <si>
    <t>73942/002</t>
  </si>
  <si>
    <t>74138/003</t>
  </si>
  <si>
    <t>84216</t>
  </si>
  <si>
    <t>74141/001</t>
  </si>
  <si>
    <t>74200/001</t>
  </si>
  <si>
    <t>73982/001</t>
  </si>
  <si>
    <t>73982/001+74138/003+73990/001</t>
  </si>
  <si>
    <t>74106/001</t>
  </si>
  <si>
    <t>83737</t>
  </si>
  <si>
    <t>83748</t>
  </si>
  <si>
    <t>73919/004</t>
  </si>
  <si>
    <t>73920/001</t>
  </si>
  <si>
    <t>73892/001</t>
  </si>
  <si>
    <t>73764/006</t>
  </si>
  <si>
    <t>74223/001</t>
  </si>
  <si>
    <t>74012/001</t>
  </si>
  <si>
    <t>10129 +7404</t>
  </si>
  <si>
    <t>9851</t>
  </si>
  <si>
    <t>5975</t>
  </si>
  <si>
    <t>5974</t>
  </si>
  <si>
    <t>73927/009</t>
  </si>
  <si>
    <t>7404</t>
  </si>
  <si>
    <t xml:space="preserve"> 73912/002</t>
  </si>
  <si>
    <t>74134/002</t>
  </si>
  <si>
    <t>73954/002</t>
  </si>
  <si>
    <t>1726</t>
  </si>
  <si>
    <t>73746/001</t>
  </si>
  <si>
    <t>73927/008</t>
  </si>
  <si>
    <t xml:space="preserve"> 73955/002</t>
  </si>
  <si>
    <t>73792/001</t>
  </si>
  <si>
    <t>73910/005</t>
  </si>
  <si>
    <t>73910/007</t>
  </si>
  <si>
    <t>73910/008</t>
  </si>
  <si>
    <t>74070/003</t>
  </si>
  <si>
    <t>73910/010</t>
  </si>
  <si>
    <t>74065/002</t>
  </si>
  <si>
    <t>73809/001</t>
  </si>
  <si>
    <t>9897</t>
  </si>
  <si>
    <t>74071/001</t>
  </si>
  <si>
    <t xml:space="preserve"> 4629</t>
  </si>
  <si>
    <t>2433</t>
  </si>
  <si>
    <t>72116</t>
  </si>
  <si>
    <t xml:space="preserve"> 85005</t>
  </si>
  <si>
    <t>73953/006</t>
  </si>
  <si>
    <t>73953/002</t>
  </si>
  <si>
    <t>DEINFRA</t>
  </si>
  <si>
    <t>9097+9701</t>
  </si>
  <si>
    <t>72334+72335</t>
  </si>
  <si>
    <t>74131/004</t>
  </si>
  <si>
    <t>74130/006</t>
  </si>
  <si>
    <t>74130/005</t>
  </si>
  <si>
    <t>C21.15.72.10.015</t>
  </si>
  <si>
    <t>CCOP</t>
  </si>
  <si>
    <t xml:space="preserve">CCOP </t>
  </si>
  <si>
    <t xml:space="preserve"> 74130/005</t>
  </si>
  <si>
    <t>74130/001</t>
  </si>
  <si>
    <t>74130/002</t>
  </si>
  <si>
    <t>74130/003</t>
  </si>
  <si>
    <t>73749/001+14112</t>
  </si>
  <si>
    <t>6021</t>
  </si>
  <si>
    <t>74230/001</t>
  </si>
  <si>
    <t>2885</t>
  </si>
  <si>
    <t>7611</t>
  </si>
  <si>
    <t xml:space="preserve"> 74057/002</t>
  </si>
  <si>
    <t>9911</t>
  </si>
  <si>
    <t>6147+6157</t>
  </si>
  <si>
    <t>73947/012</t>
  </si>
  <si>
    <t>3358</t>
  </si>
  <si>
    <t>73947/003</t>
  </si>
  <si>
    <t xml:space="preserve"> 277</t>
  </si>
  <si>
    <t>8624</t>
  </si>
  <si>
    <t xml:space="preserve"> 8624</t>
  </si>
  <si>
    <t>7920</t>
  </si>
  <si>
    <t xml:space="preserve"> C16.50.05.125.025</t>
  </si>
  <si>
    <t xml:space="preserve"> 11683</t>
  </si>
  <si>
    <t>73949/006</t>
  </si>
  <si>
    <t>10053</t>
  </si>
  <si>
    <t>9535</t>
  </si>
  <si>
    <t>9262</t>
  </si>
  <si>
    <t>1430</t>
  </si>
  <si>
    <t>73795/003</t>
  </si>
  <si>
    <t>74058/002</t>
  </si>
  <si>
    <t>72618</t>
  </si>
  <si>
    <t>C16.50.05.085.016</t>
  </si>
  <si>
    <t>231</t>
  </si>
  <si>
    <t>232</t>
  </si>
  <si>
    <t>233</t>
  </si>
  <si>
    <t>234</t>
  </si>
  <si>
    <t>COMP</t>
  </si>
  <si>
    <t>74092/001</t>
  </si>
  <si>
    <t>235</t>
  </si>
  <si>
    <t>74183/001</t>
  </si>
  <si>
    <t>74185/001</t>
  </si>
  <si>
    <t>74184/001</t>
  </si>
  <si>
    <t>73975/001</t>
  </si>
  <si>
    <t xml:space="preserve"> 40729</t>
  </si>
  <si>
    <t>74176/001</t>
  </si>
  <si>
    <t>43024</t>
  </si>
  <si>
    <t>40777</t>
  </si>
  <si>
    <t>1353</t>
  </si>
  <si>
    <t>8260</t>
  </si>
  <si>
    <t>1678</t>
  </si>
  <si>
    <t>1683</t>
  </si>
  <si>
    <t>74104/001</t>
  </si>
  <si>
    <t>74165/003</t>
  </si>
  <si>
    <t>9836</t>
  </si>
  <si>
    <t>8990</t>
  </si>
  <si>
    <t>73870/001</t>
  </si>
  <si>
    <t>6500</t>
  </si>
  <si>
    <t>123</t>
  </si>
  <si>
    <t>243</t>
  </si>
  <si>
    <t>240</t>
  </si>
  <si>
    <t>241</t>
  </si>
  <si>
    <t>242</t>
  </si>
  <si>
    <t>244</t>
  </si>
  <si>
    <t>245</t>
  </si>
  <si>
    <t>251</t>
  </si>
  <si>
    <t>9537</t>
  </si>
  <si>
    <t>72208+72881</t>
  </si>
  <si>
    <t>4.1.1</t>
  </si>
  <si>
    <t>4.1.2</t>
  </si>
  <si>
    <t>4.1.3</t>
  </si>
  <si>
    <t>4.1.4</t>
  </si>
  <si>
    <t>4.1.5</t>
  </si>
  <si>
    <t>4.1.6</t>
  </si>
  <si>
    <t>4.1.7</t>
  </si>
  <si>
    <t>4.1.0</t>
  </si>
  <si>
    <t>4.2.0</t>
  </si>
  <si>
    <t>4.2.1</t>
  </si>
  <si>
    <t>4.2.2</t>
  </si>
  <si>
    <t>4.2.3</t>
  </si>
  <si>
    <t>4.2.4</t>
  </si>
  <si>
    <t>4.2.5</t>
  </si>
  <si>
    <t>4.2.6</t>
  </si>
  <si>
    <t>5.2.1</t>
  </si>
  <si>
    <t>7.1.0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</si>
  <si>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</si>
  <si>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</si>
  <si>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</si>
  <si>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</si>
  <si>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</si>
  <si>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</si>
  <si>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</si>
  <si>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</si>
  <si>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</si>
  <si>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</si>
  <si>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7.2.0</t>
  </si>
  <si>
    <t>7.2.1</t>
  </si>
  <si>
    <t>7.2.3</t>
  </si>
  <si>
    <t>7.2.5</t>
  </si>
  <si>
    <t>7.2.2</t>
  </si>
  <si>
    <t>7.2.4</t>
  </si>
  <si>
    <t>7.2.6</t>
  </si>
  <si>
    <t>7.2.7</t>
  </si>
  <si>
    <t>7.2.8</t>
  </si>
  <si>
    <t>7.3.0</t>
  </si>
  <si>
    <t>7.3.1</t>
  </si>
  <si>
    <t>7.3.2</t>
  </si>
  <si>
    <t>7.3.3</t>
  </si>
  <si>
    <t>7.3.4</t>
  </si>
  <si>
    <t>7.3.5</t>
  </si>
  <si>
    <t>7.3.6</t>
  </si>
  <si>
    <t>Construção UBS I</t>
  </si>
  <si>
    <t>2 - ORSE : SISTEMA DE ORÇAMENTO DE OBRAS DE SERGIPE - DATA BASE: 01/2014</t>
  </si>
  <si>
    <t>1 - SINAPI: SISTEMA NACIONAL DE PESQUISA DE CUSTOS E ÍNDICES DA CONSTRUÇÃO CIVIL - DATA BASE : 12/2013</t>
  </si>
  <si>
    <t>3 - DEINFRA: DEPARTAMENTO ESTADUAL DE INFRA-ESTRUTURA - DATA BASE: 08/2011</t>
  </si>
  <si>
    <t>REFERÊNCIAS:</t>
  </si>
  <si>
    <t>4 - CCOP: CATÁLOGO DE REFERÊNCIA DE SERVIÇOS E CUSTOS - VOLUME 2 - 21ª EDIÇÃO - PREFEITURA MUNICIPAL DE JOINVILLE - DATA BASE: 06/2013</t>
  </si>
  <si>
    <t>Area:</t>
  </si>
  <si>
    <t>324, 52 m²</t>
  </si>
  <si>
    <t>BDI: 21 %</t>
  </si>
  <si>
    <r>
      <rPr>
        <b/>
        <sz val="10"/>
        <rFont val="Arial"/>
        <family val="2"/>
      </rPr>
      <t>Planilha elaborada por:</t>
    </r>
    <r>
      <rPr>
        <sz val="10"/>
        <rFont val="Arial"/>
        <family val="2"/>
      </rPr>
      <t xml:space="preserve"> Jacson Jeremias</t>
    </r>
  </si>
  <si>
    <t>Canguerí de Fora</t>
  </si>
  <si>
    <t>PONTOS DE HIDRÁULICA</t>
  </si>
  <si>
    <t>7.4.0</t>
  </si>
  <si>
    <t>7.4.1</t>
  </si>
  <si>
    <t>7.4.2</t>
  </si>
  <si>
    <t>7.4.3</t>
  </si>
  <si>
    <t>8.1.0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</si>
  <si>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</si>
  <si>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</si>
  <si>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</si>
  <si>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</si>
  <si>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</si>
  <si>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</si>
  <si>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</si>
  <si>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</si>
  <si>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8.2.0</t>
  </si>
  <si>
    <t>8.2.1</t>
  </si>
  <si>
    <t>8.2.2</t>
  </si>
  <si>
    <t>8.2.3</t>
  </si>
  <si>
    <t>8.2.4</t>
  </si>
  <si>
    <t>8.3.0</t>
  </si>
  <si>
    <t>8.3.1</t>
  </si>
  <si>
    <t>8.3.2</t>
  </si>
  <si>
    <t>8.3.3</t>
  </si>
  <si>
    <t>9.1.0</t>
  </si>
  <si>
    <t>9.1.1</t>
  </si>
  <si>
    <t>9.2.0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</si>
  <si>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</si>
  <si>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</si>
  <si>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</si>
  <si>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</si>
  <si>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</si>
  <si>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</si>
  <si>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</si>
  <si>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</si>
  <si>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</si>
  <si>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</si>
  <si>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9.2.12</t>
  </si>
  <si>
    <t>9.2.11</t>
  </si>
  <si>
    <t>9.2.13</t>
  </si>
  <si>
    <t>9.2.14</t>
  </si>
  <si>
    <t>9.2.15</t>
  </si>
  <si>
    <t>9.2.16</t>
  </si>
  <si>
    <t>9.2.17</t>
  </si>
  <si>
    <t>9.2.18</t>
  </si>
  <si>
    <t>9.3.0</t>
  </si>
  <si>
    <t>9.3.1</t>
  </si>
  <si>
    <t>9.3.2</t>
  </si>
  <si>
    <t>9.3.3</t>
  </si>
  <si>
    <t>9.3.4</t>
  </si>
  <si>
    <t>9.4.0</t>
  </si>
  <si>
    <t>9.4.1</t>
  </si>
  <si>
    <t>9.4.2</t>
  </si>
  <si>
    <t>9.4.3</t>
  </si>
  <si>
    <t>9.4.4</t>
  </si>
  <si>
    <t>9.4.5</t>
  </si>
  <si>
    <t>9.4.6</t>
  </si>
  <si>
    <t>9.4.7</t>
  </si>
  <si>
    <t>9.5.0</t>
  </si>
  <si>
    <t>9.5.1</t>
  </si>
  <si>
    <t>9.5.2</t>
  </si>
  <si>
    <t>9.5.3</t>
  </si>
  <si>
    <t>9.5.4</t>
  </si>
  <si>
    <t>9.5.5</t>
  </si>
  <si>
    <t>9.5.6</t>
  </si>
  <si>
    <t>9.5.7</t>
  </si>
  <si>
    <t>9.5.8</t>
  </si>
  <si>
    <t>9.5.9</t>
  </si>
  <si>
    <t>9.5.10</t>
  </si>
  <si>
    <t>9.5.11</t>
  </si>
  <si>
    <t>10.1.0</t>
  </si>
  <si>
    <t>10.1.1</t>
  </si>
  <si>
    <t>10.1.2</t>
  </si>
  <si>
    <t>10.1.3</t>
  </si>
  <si>
    <t>10.1.4</t>
  </si>
  <si>
    <t>10.1.5</t>
  </si>
  <si>
    <t>10.1.6</t>
  </si>
  <si>
    <t>10.1.7</t>
  </si>
  <si>
    <t>10.1.8</t>
  </si>
  <si>
    <t>10.1.9</t>
  </si>
  <si>
    <t>10.1.10</t>
  </si>
  <si>
    <t>10.1.11</t>
  </si>
  <si>
    <t>10.1.12</t>
  </si>
  <si>
    <t>10.1.13</t>
  </si>
  <si>
    <t>10.1.14</t>
  </si>
  <si>
    <t>10.1.15</t>
  </si>
  <si>
    <t>10.1.16</t>
  </si>
  <si>
    <t>10.1.17</t>
  </si>
  <si>
    <t>10.1.18</t>
  </si>
  <si>
    <t>10.1.19</t>
  </si>
  <si>
    <t>10.1.20</t>
  </si>
  <si>
    <t>10.1.21</t>
  </si>
  <si>
    <t>INSTALAÇÕES HIDRÁULICAS</t>
  </si>
  <si>
    <t>10.2.0</t>
  </si>
  <si>
    <t>10.2.1</t>
  </si>
  <si>
    <t>10.2.2</t>
  </si>
  <si>
    <t>10.2.3</t>
  </si>
  <si>
    <t>10.2.4</t>
  </si>
  <si>
    <t>10.2.5</t>
  </si>
  <si>
    <t>10.2.6</t>
  </si>
  <si>
    <t>10.2.7</t>
  </si>
  <si>
    <t>10.2.8</t>
  </si>
  <si>
    <t>10.2.9</t>
  </si>
  <si>
    <t>10.2.10</t>
  </si>
  <si>
    <t>10.2.11</t>
  </si>
  <si>
    <t>10.2.12</t>
  </si>
  <si>
    <t>10.2.13</t>
  </si>
  <si>
    <t>10.2.14</t>
  </si>
  <si>
    <t>10.3.0</t>
  </si>
  <si>
    <t>10.3.1</t>
  </si>
  <si>
    <t>10.3.2</t>
  </si>
  <si>
    <t>10.3.3</t>
  </si>
  <si>
    <t>10.3.4</t>
  </si>
  <si>
    <t>10.3.5</t>
  </si>
  <si>
    <t>10.3.6</t>
  </si>
  <si>
    <t>10.3.7</t>
  </si>
  <si>
    <t>10.3.8</t>
  </si>
  <si>
    <t>10.4.0</t>
  </si>
  <si>
    <t>10.4.1</t>
  </si>
  <si>
    <t>10.4.2</t>
  </si>
  <si>
    <t>10.4.3</t>
  </si>
  <si>
    <t>10.4.4</t>
  </si>
  <si>
    <t>10.5.0</t>
  </si>
  <si>
    <t>10.5.1</t>
  </si>
  <si>
    <t>10.5.2</t>
  </si>
  <si>
    <t>10.5.3</t>
  </si>
  <si>
    <t>TOTAL</t>
  </si>
  <si>
    <t xml:space="preserve">                ESTADO DE SANTA CATARINA</t>
  </si>
  <si>
    <t xml:space="preserve">                PREFEITURA DE IMARUÍ</t>
  </si>
  <si>
    <t xml:space="preserve">                SECRETARIA MUNICIPAL DE PLANEJAMENTO</t>
  </si>
  <si>
    <t>_______________________________________________</t>
  </si>
  <si>
    <t>PROJETOS COMPLEMENTARES</t>
  </si>
  <si>
    <t>42513 + 42514</t>
  </si>
  <si>
    <t>43845</t>
  </si>
  <si>
    <t>42516</t>
  </si>
  <si>
    <t>14.1</t>
  </si>
  <si>
    <t>14.2</t>
  </si>
  <si>
    <t>14.3</t>
  </si>
  <si>
    <t>14.4</t>
  </si>
  <si>
    <t>14.5</t>
  </si>
  <si>
    <t>CRONOGRAMA FÍSICO-FINANCEIRO GERAL</t>
  </si>
  <si>
    <t>Elaborado por: Jacson Jeremias</t>
  </si>
  <si>
    <t>Área:</t>
  </si>
  <si>
    <t>Bairro:</t>
  </si>
  <si>
    <t>Item</t>
  </si>
  <si>
    <t>DISCRIMINAÇÃO</t>
  </si>
  <si>
    <t>PRAZO EM DIAS</t>
  </si>
  <si>
    <t>R$</t>
  </si>
  <si>
    <t>%</t>
  </si>
  <si>
    <t>ESQUADRIAS DE MADEIRA</t>
  </si>
  <si>
    <t>ESQUADRIAS DE ALUMINIO</t>
  </si>
  <si>
    <t>ESQUADRIAS VIDROS</t>
  </si>
  <si>
    <t>REVESTIMENTO PISO</t>
  </si>
  <si>
    <t>REVESTIMENTO PAREDE</t>
  </si>
  <si>
    <t>RESVESTIMENTO TETO</t>
  </si>
  <si>
    <r>
      <t xml:space="preserve">Projeto de fundações e estrutural                                  </t>
    </r>
    <r>
      <rPr>
        <i/>
        <sz val="8"/>
        <rFont val="Arial"/>
        <family val="2"/>
      </rPr>
      <t xml:space="preserve">             - Contrapartida</t>
    </r>
  </si>
  <si>
    <r>
      <t xml:space="preserve">Projeto hidrossanitário                                                             </t>
    </r>
    <r>
      <rPr>
        <i/>
        <sz val="8"/>
        <rFont val="Arial"/>
        <family val="2"/>
      </rPr>
      <t xml:space="preserve">    - Contrapartida</t>
    </r>
  </si>
  <si>
    <r>
      <t xml:space="preserve">Projeto elétrico                                                                         </t>
    </r>
    <r>
      <rPr>
        <i/>
        <sz val="8"/>
        <rFont val="Arial"/>
        <family val="2"/>
      </rPr>
      <t xml:space="preserve">    - Contrapartida</t>
    </r>
  </si>
  <si>
    <r>
      <t xml:space="preserve">Projeto de rede lógica                                                                 </t>
    </r>
    <r>
      <rPr>
        <i/>
        <sz val="8"/>
        <rFont val="Arial"/>
        <family val="2"/>
      </rPr>
      <t xml:space="preserve"> - Contrapartida</t>
    </r>
  </si>
  <si>
    <r>
      <t xml:space="preserve">Projeto de prevenção contra incêndio completo                        </t>
    </r>
    <r>
      <rPr>
        <i/>
        <sz val="8"/>
        <rFont val="Arial"/>
        <family val="2"/>
      </rPr>
      <t xml:space="preserve"> - Contrapartida</t>
    </r>
  </si>
  <si>
    <r>
      <t xml:space="preserve">Limpeza final da obra                                                                </t>
    </r>
    <r>
      <rPr>
        <i/>
        <sz val="8"/>
        <rFont val="Arial"/>
        <family val="2"/>
      </rPr>
      <t xml:space="preserve">  - Contrapartida</t>
    </r>
  </si>
  <si>
    <r>
      <t xml:space="preserve">Carga, transporte e destinação de entulhos, dtm 10km         </t>
    </r>
    <r>
      <rPr>
        <i/>
        <sz val="8"/>
        <rFont val="Arial"/>
        <family val="2"/>
      </rPr>
      <t xml:space="preserve">     - Contrapartida</t>
    </r>
  </si>
  <si>
    <r>
      <t xml:space="preserve">Escavação manual de valas ou fundações                                - </t>
    </r>
    <r>
      <rPr>
        <i/>
        <sz val="8"/>
        <rFont val="Arial"/>
        <family val="2"/>
      </rPr>
      <t>Contrapartida</t>
    </r>
  </si>
  <si>
    <r>
      <t xml:space="preserve">Reaterro de vala/cava com material reaproveitado - fundação  </t>
    </r>
    <r>
      <rPr>
        <i/>
        <sz val="8"/>
        <rFont val="Arial"/>
        <family val="2"/>
      </rPr>
      <t>- Contrapartida</t>
    </r>
  </si>
  <si>
    <r>
      <t xml:space="preserve">Carga e descarga mecanizadas em caminhao basculante       </t>
    </r>
    <r>
      <rPr>
        <i/>
        <sz val="8"/>
        <rFont val="Arial"/>
        <family val="2"/>
      </rPr>
      <t xml:space="preserve">  - Contrapartida</t>
    </r>
  </si>
  <si>
    <r>
      <t xml:space="preserve">Transporte de entulho com caminhao basculante 6 m3, rodovia pavimentada                                            -                                                                                                 </t>
    </r>
    <r>
      <rPr>
        <i/>
        <sz val="8"/>
        <rFont val="Arial"/>
        <family val="2"/>
      </rPr>
      <t>-  Contrapartida</t>
    </r>
  </si>
  <si>
    <t>TOTAL DE CONTRAPARTIDA</t>
  </si>
  <si>
    <t>TOTAL DA OBRA</t>
  </si>
  <si>
    <t>Aldo Rui Horvath Junior</t>
  </si>
  <si>
    <r>
      <rPr>
        <b/>
        <sz val="10"/>
        <rFont val="Arial"/>
        <family val="2"/>
      </rPr>
      <t>Adaptada por:</t>
    </r>
    <r>
      <rPr>
        <sz val="10"/>
        <rFont val="Arial"/>
        <family val="2"/>
      </rPr>
      <t xml:space="preserve"> Aldo Rui Horvath Junior</t>
    </r>
  </si>
  <si>
    <t>Eng. Civil - Crea/Sc: 051285-9</t>
  </si>
  <si>
    <t>Eng. Civil - Crea/Sc:  051285-9</t>
  </si>
  <si>
    <t>Adaptada por: Aldo Rui Horvath Junior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</si>
</sst>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dd/mm/yy;@"/>
    <numFmt numFmtId="165" formatCode="_-[$R$-416]\ * #,##0.00_-;\-[$R$-416]\ * #,##0.00_-;_-[$R$-416]\ * &quot;-&quot;??_-;_-@_-"/>
    <numFmt numFmtId="166" formatCode="0.000%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6"/>
      <name val="Arial"/>
      <family val="2"/>
    </font>
    <font>
      <sz val="8"/>
      <name val="Arial"/>
      <family val="2"/>
    </font>
    <font>
      <sz val="2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11"/>
      <color rgb="FFFF0000"/>
      <name val="Calibri"/>
      <family val="2"/>
      <scheme val="minor"/>
    </font>
    <font>
      <i/>
      <sz val="9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sz val="11"/>
      <name val="Calibri"/>
      <family val="2"/>
      <scheme val="minor"/>
    </font>
    <font>
      <sz val="10"/>
      <name val="Lucida Sans Unicode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4" fillId="0" borderId="0" applyFont="0" applyFill="0" applyBorder="0" applyAlignment="0" applyProtection="0"/>
  </cellStyleXfs>
  <cellXfs count="637">
    <xf numFmtId="0" fontId="0" fillId="0" borderId="0" xfId="0"/>
    <xf numFmtId="0" fontId="1" fillId="0" borderId="1" xfId="1" applyBorder="1"/>
    <xf numFmtId="0" fontId="1" fillId="0" borderId="0" xfId="1"/>
    <xf numFmtId="2" fontId="1" fillId="0" borderId="1" xfId="1" applyNumberFormat="1" applyBorder="1" applyAlignment="1">
      <alignment horizontal="right"/>
    </xf>
    <xf numFmtId="49" fontId="6" fillId="0" borderId="1" xfId="1" applyNumberFormat="1" applyFont="1" applyBorder="1" applyAlignment="1">
      <alignment horizontal="center"/>
    </xf>
    <xf numFmtId="2" fontId="6" fillId="0" borderId="1" xfId="1" applyNumberFormat="1" applyFont="1" applyBorder="1" applyAlignment="1">
      <alignment horizontal="right"/>
    </xf>
    <xf numFmtId="0" fontId="0" fillId="0" borderId="0" xfId="0" applyFont="1"/>
    <xf numFmtId="0" fontId="0" fillId="0" borderId="0" xfId="0" applyAlignment="1">
      <alignment horizontal="left"/>
    </xf>
    <xf numFmtId="0" fontId="9" fillId="0" borderId="0" xfId="0" applyFont="1"/>
    <xf numFmtId="0" fontId="1" fillId="0" borderId="0" xfId="1" applyFill="1"/>
    <xf numFmtId="0" fontId="0" fillId="0" borderId="0" xfId="0" applyFill="1"/>
    <xf numFmtId="49" fontId="7" fillId="4" borderId="32" xfId="1" applyNumberFormat="1" applyFont="1" applyFill="1" applyBorder="1" applyAlignment="1">
      <alignment horizontal="center" vertical="center"/>
    </xf>
    <xf numFmtId="49" fontId="7" fillId="4" borderId="21" xfId="1" applyNumberFormat="1" applyFont="1" applyFill="1" applyBorder="1" applyAlignment="1">
      <alignment horizontal="center" vertical="center"/>
    </xf>
    <xf numFmtId="2" fontId="1" fillId="0" borderId="0" xfId="1" applyNumberFormat="1" applyBorder="1" applyAlignment="1">
      <alignment horizontal="right"/>
    </xf>
    <xf numFmtId="0" fontId="4" fillId="0" borderId="0" xfId="1" applyFont="1" applyBorder="1" applyAlignment="1">
      <alignment horizontal="left"/>
    </xf>
    <xf numFmtId="2" fontId="6" fillId="0" borderId="0" xfId="1" applyNumberFormat="1" applyFont="1" applyBorder="1" applyAlignment="1">
      <alignment horizontal="right"/>
    </xf>
    <xf numFmtId="49" fontId="7" fillId="0" borderId="0" xfId="1" applyNumberFormat="1" applyFont="1" applyBorder="1" applyAlignment="1">
      <alignment horizontal="center" vertical="center"/>
    </xf>
    <xf numFmtId="0" fontId="6" fillId="0" borderId="0" xfId="1" applyFont="1" applyFill="1" applyBorder="1"/>
    <xf numFmtId="0" fontId="1" fillId="0" borderId="1" xfId="1" applyFont="1" applyBorder="1" applyAlignment="1">
      <alignment horizontal="center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Fill="1" applyBorder="1"/>
    <xf numFmtId="0" fontId="1" fillId="0" borderId="13" xfId="1" applyFont="1" applyBorder="1" applyAlignment="1">
      <alignment horizontal="center"/>
    </xf>
    <xf numFmtId="0" fontId="1" fillId="0" borderId="1" xfId="1" applyFont="1" applyBorder="1" applyAlignment="1">
      <alignment horizontal="center" vertical="center"/>
    </xf>
    <xf numFmtId="2" fontId="1" fillId="0" borderId="0" xfId="1" applyNumberFormat="1"/>
    <xf numFmtId="0" fontId="1" fillId="0" borderId="35" xfId="1" applyBorder="1"/>
    <xf numFmtId="0" fontId="1" fillId="0" borderId="36" xfId="1" applyBorder="1"/>
    <xf numFmtId="0" fontId="1" fillId="0" borderId="13" xfId="1" applyFont="1" applyFill="1" applyBorder="1" applyAlignment="1">
      <alignment horizontal="center"/>
    </xf>
    <xf numFmtId="0" fontId="13" fillId="0" borderId="0" xfId="1" applyFont="1" applyFill="1"/>
    <xf numFmtId="0" fontId="14" fillId="0" borderId="0" xfId="0" applyFont="1" applyFill="1"/>
    <xf numFmtId="0" fontId="1" fillId="0" borderId="0" xfId="1" applyFont="1" applyFill="1"/>
    <xf numFmtId="0" fontId="16" fillId="0" borderId="0" xfId="0" applyFont="1" applyFill="1"/>
    <xf numFmtId="0" fontId="16" fillId="0" borderId="0" xfId="0" applyFont="1" applyFill="1" applyAlignment="1">
      <alignment horizontal="left" vertical="center"/>
    </xf>
    <xf numFmtId="2" fontId="1" fillId="0" borderId="1" xfId="1" applyNumberFormat="1" applyFont="1" applyFill="1" applyBorder="1" applyAlignment="1">
      <alignment horizontal="center" vertical="center"/>
    </xf>
    <xf numFmtId="2" fontId="1" fillId="0" borderId="18" xfId="1" applyNumberFormat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" fillId="0" borderId="0" xfId="1" applyFont="1"/>
    <xf numFmtId="0" fontId="16" fillId="0" borderId="0" xfId="0" applyFont="1"/>
    <xf numFmtId="0" fontId="1" fillId="0" borderId="0" xfId="1" applyBorder="1"/>
    <xf numFmtId="0" fontId="1" fillId="0" borderId="0" xfId="1" applyFill="1" applyBorder="1"/>
    <xf numFmtId="2" fontId="1" fillId="0" borderId="0" xfId="1" applyNumberFormat="1" applyBorder="1"/>
    <xf numFmtId="2" fontId="1" fillId="0" borderId="0" xfId="1" applyNumberFormat="1" applyFill="1" applyBorder="1"/>
    <xf numFmtId="0" fontId="1" fillId="0" borderId="0" xfId="1" applyFont="1" applyFill="1" applyBorder="1"/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Border="1"/>
    <xf numFmtId="2" fontId="6" fillId="0" borderId="1" xfId="1" applyNumberFormat="1" applyFont="1" applyFill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2" fontId="1" fillId="0" borderId="1" xfId="1" applyNumberForma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Fill="1" applyBorder="1" applyAlignment="1">
      <alignment horizontal="center"/>
    </xf>
    <xf numFmtId="2" fontId="1" fillId="0" borderId="1" xfId="1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8" fillId="0" borderId="1" xfId="1" applyFont="1" applyBorder="1" applyAlignment="1">
      <alignment horizontal="center" vertical="center"/>
    </xf>
    <xf numFmtId="2" fontId="8" fillId="0" borderId="1" xfId="1" applyNumberFormat="1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44" fontId="2" fillId="4" borderId="15" xfId="2" applyFont="1" applyFill="1" applyBorder="1" applyAlignment="1">
      <alignment horizontal="right"/>
    </xf>
    <xf numFmtId="2" fontId="1" fillId="0" borderId="1" xfId="1" applyNumberFormat="1" applyFill="1" applyBorder="1" applyAlignment="1">
      <alignment horizontal="center"/>
    </xf>
    <xf numFmtId="49" fontId="1" fillId="0" borderId="1" xfId="1" applyNumberFormat="1" applyFont="1" applyFill="1" applyBorder="1" applyAlignment="1">
      <alignment horizontal="center" vertical="center"/>
    </xf>
    <xf numFmtId="44" fontId="1" fillId="0" borderId="1" xfId="2" applyFont="1" applyBorder="1" applyAlignment="1">
      <alignment horizontal="center" vertical="center"/>
    </xf>
    <xf numFmtId="44" fontId="1" fillId="0" borderId="1" xfId="2" applyFont="1" applyBorder="1" applyAlignment="1">
      <alignment horizontal="center"/>
    </xf>
    <xf numFmtId="44" fontId="1" fillId="0" borderId="2" xfId="2" applyFont="1" applyBorder="1" applyAlignment="1">
      <alignment horizontal="center"/>
    </xf>
    <xf numFmtId="44" fontId="1" fillId="0" borderId="14" xfId="2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2" fontId="6" fillId="0" borderId="1" xfId="1" applyNumberFormat="1" applyFont="1" applyBorder="1" applyAlignment="1">
      <alignment horizontal="center"/>
    </xf>
    <xf numFmtId="2" fontId="6" fillId="0" borderId="13" xfId="1" applyNumberFormat="1" applyFont="1" applyBorder="1" applyAlignment="1">
      <alignment horizontal="center"/>
    </xf>
    <xf numFmtId="2" fontId="1" fillId="0" borderId="18" xfId="1" applyNumberFormat="1" applyBorder="1" applyAlignment="1">
      <alignment horizontal="center"/>
    </xf>
    <xf numFmtId="2" fontId="6" fillId="0" borderId="1" xfId="1" applyNumberFormat="1" applyFont="1" applyBorder="1" applyAlignment="1">
      <alignment horizontal="center" vertical="center"/>
    </xf>
    <xf numFmtId="2" fontId="1" fillId="0" borderId="18" xfId="1" applyNumberFormat="1" applyBorder="1" applyAlignment="1">
      <alignment horizontal="center" vertical="center"/>
    </xf>
    <xf numFmtId="2" fontId="6" fillId="0" borderId="13" xfId="1" applyNumberFormat="1" applyFont="1" applyFill="1" applyBorder="1" applyAlignment="1">
      <alignment horizontal="center"/>
    </xf>
    <xf numFmtId="2" fontId="1" fillId="0" borderId="18" xfId="1" applyNumberFormat="1" applyFill="1" applyBorder="1" applyAlignment="1">
      <alignment horizontal="center"/>
    </xf>
    <xf numFmtId="2" fontId="1" fillId="0" borderId="18" xfId="1" applyNumberForma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4" fontId="8" fillId="0" borderId="1" xfId="2" applyFont="1" applyBorder="1" applyAlignment="1">
      <alignment horizontal="center" vertical="center"/>
    </xf>
    <xf numFmtId="44" fontId="1" fillId="0" borderId="1" xfId="2" applyFont="1" applyFill="1" applyBorder="1" applyAlignment="1">
      <alignment horizontal="center"/>
    </xf>
    <xf numFmtId="44" fontId="1" fillId="0" borderId="2" xfId="2" applyFont="1" applyFill="1" applyBorder="1" applyAlignment="1">
      <alignment horizontal="center"/>
    </xf>
    <xf numFmtId="44" fontId="1" fillId="0" borderId="2" xfId="2" applyFont="1" applyBorder="1" applyAlignment="1">
      <alignment horizontal="center" vertical="center"/>
    </xf>
    <xf numFmtId="2" fontId="6" fillId="0" borderId="13" xfId="1" applyNumberFormat="1" applyFont="1" applyFill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2" fontId="1" fillId="0" borderId="13" xfId="1" applyNumberFormat="1" applyBorder="1" applyAlignment="1">
      <alignment horizontal="center" vertical="center"/>
    </xf>
    <xf numFmtId="44" fontId="1" fillId="0" borderId="13" xfId="2" applyFont="1" applyBorder="1" applyAlignment="1">
      <alignment horizontal="center" vertical="center"/>
    </xf>
    <xf numFmtId="49" fontId="7" fillId="0" borderId="14" xfId="1" applyNumberFormat="1" applyFont="1" applyFill="1" applyBorder="1" applyAlignment="1">
      <alignment wrapText="1"/>
    </xf>
    <xf numFmtId="0" fontId="1" fillId="0" borderId="13" xfId="1" applyFont="1" applyFill="1" applyBorder="1" applyAlignment="1">
      <alignment horizontal="center" vertical="center"/>
    </xf>
    <xf numFmtId="2" fontId="1" fillId="0" borderId="13" xfId="1" applyNumberFormat="1" applyFill="1" applyBorder="1" applyAlignment="1">
      <alignment horizontal="center" vertical="center"/>
    </xf>
    <xf numFmtId="44" fontId="1" fillId="0" borderId="2" xfId="2" applyFont="1" applyFill="1" applyBorder="1" applyAlignment="1">
      <alignment horizontal="center" vertical="center"/>
    </xf>
    <xf numFmtId="44" fontId="1" fillId="0" borderId="13" xfId="2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2" fontId="1" fillId="0" borderId="1" xfId="1" applyNumberFormat="1" applyFill="1" applyBorder="1" applyAlignment="1">
      <alignment horizontal="center" vertical="center"/>
    </xf>
    <xf numFmtId="44" fontId="1" fillId="0" borderId="1" xfId="2" applyFont="1" applyFill="1" applyBorder="1" applyAlignment="1">
      <alignment horizontal="center" vertical="center"/>
    </xf>
    <xf numFmtId="2" fontId="1" fillId="0" borderId="14" xfId="1" applyNumberFormat="1" applyBorder="1" applyAlignment="1">
      <alignment horizontal="center" vertical="center"/>
    </xf>
    <xf numFmtId="2" fontId="1" fillId="0" borderId="18" xfId="1" applyNumberFormat="1" applyFont="1" applyFill="1" applyBorder="1" applyAlignment="1">
      <alignment horizontal="center"/>
    </xf>
    <xf numFmtId="2" fontId="6" fillId="0" borderId="13" xfId="1" applyNumberFormat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44" fontId="2" fillId="4" borderId="43" xfId="2" applyFont="1" applyFill="1" applyBorder="1" applyAlignment="1">
      <alignment horizontal="right"/>
    </xf>
    <xf numFmtId="0" fontId="7" fillId="4" borderId="21" xfId="1" applyFont="1" applyFill="1" applyBorder="1" applyAlignment="1">
      <alignment horizontal="center" vertical="center"/>
    </xf>
    <xf numFmtId="2" fontId="1" fillId="0" borderId="13" xfId="1" applyNumberFormat="1" applyFont="1" applyBorder="1" applyAlignment="1">
      <alignment horizontal="center" vertical="center"/>
    </xf>
    <xf numFmtId="44" fontId="1" fillId="0" borderId="14" xfId="2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4" fontId="1" fillId="0" borderId="20" xfId="2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5" xfId="1" applyFont="1" applyBorder="1" applyAlignment="1">
      <alignment horizontal="center"/>
    </xf>
    <xf numFmtId="0" fontId="2" fillId="0" borderId="39" xfId="1" applyFont="1" applyBorder="1" applyAlignment="1">
      <alignment horizontal="center"/>
    </xf>
    <xf numFmtId="0" fontId="1" fillId="0" borderId="1" xfId="1" applyBorder="1" applyAlignment="1">
      <alignment horizontal="center" vertical="center"/>
    </xf>
    <xf numFmtId="0" fontId="1" fillId="0" borderId="1" xfId="1" applyFont="1" applyBorder="1"/>
    <xf numFmtId="164" fontId="1" fillId="0" borderId="55" xfId="1" applyNumberFormat="1" applyFont="1" applyBorder="1" applyAlignment="1">
      <alignment horizontal="center"/>
    </xf>
    <xf numFmtId="0" fontId="13" fillId="0" borderId="58" xfId="0" applyFont="1" applyBorder="1"/>
    <xf numFmtId="0" fontId="2" fillId="0" borderId="27" xfId="1" applyFont="1" applyBorder="1"/>
    <xf numFmtId="0" fontId="2" fillId="0" borderId="29" xfId="1" applyFont="1" applyBorder="1"/>
    <xf numFmtId="0" fontId="2" fillId="0" borderId="27" xfId="1" applyFont="1" applyBorder="1" applyAlignment="1">
      <alignment horizontal="left"/>
    </xf>
    <xf numFmtId="0" fontId="22" fillId="0" borderId="29" xfId="0" applyFont="1" applyBorder="1"/>
    <xf numFmtId="0" fontId="1" fillId="0" borderId="7" xfId="1" applyFont="1" applyBorder="1" applyAlignment="1">
      <alignment horizontal="center" vertical="center"/>
    </xf>
    <xf numFmtId="2" fontId="1" fillId="0" borderId="7" xfId="1" applyNumberFormat="1" applyFont="1" applyBorder="1" applyAlignment="1">
      <alignment horizontal="center" vertical="center"/>
    </xf>
    <xf numFmtId="49" fontId="1" fillId="0" borderId="7" xfId="1" applyNumberFormat="1" applyFont="1" applyBorder="1" applyAlignment="1">
      <alignment horizontal="center" vertical="center"/>
    </xf>
    <xf numFmtId="2" fontId="7" fillId="0" borderId="7" xfId="1" applyNumberFormat="1" applyFont="1" applyBorder="1" applyAlignment="1">
      <alignment horizontal="center"/>
    </xf>
    <xf numFmtId="49" fontId="7" fillId="0" borderId="7" xfId="1" applyNumberFormat="1" applyFont="1" applyBorder="1" applyAlignment="1">
      <alignment horizontal="center"/>
    </xf>
    <xf numFmtId="49" fontId="7" fillId="0" borderId="7" xfId="1" applyNumberFormat="1" applyFont="1" applyBorder="1" applyAlignment="1">
      <alignment horizontal="center" vertical="center"/>
    </xf>
    <xf numFmtId="49" fontId="7" fillId="0" borderId="7" xfId="1" applyNumberFormat="1" applyFont="1" applyFill="1" applyBorder="1" applyAlignment="1">
      <alignment horizontal="center" vertical="center"/>
    </xf>
    <xf numFmtId="49" fontId="7" fillId="0" borderId="7" xfId="1" applyNumberFormat="1" applyFont="1" applyFill="1" applyBorder="1" applyAlignment="1">
      <alignment horizontal="center" vertical="center" wrapText="1"/>
    </xf>
    <xf numFmtId="49" fontId="7" fillId="0" borderId="7" xfId="1" applyNumberFormat="1" applyFont="1" applyBorder="1" applyAlignment="1">
      <alignment vertical="center"/>
    </xf>
    <xf numFmtId="49" fontId="10" fillId="0" borderId="7" xfId="1" applyNumberFormat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2" fontId="7" fillId="0" borderId="7" xfId="1" applyNumberFormat="1" applyFont="1" applyBorder="1" applyAlignment="1">
      <alignment horizontal="center" vertical="center"/>
    </xf>
    <xf numFmtId="2" fontId="7" fillId="0" borderId="7" xfId="1" applyNumberFormat="1" applyFont="1" applyFill="1" applyBorder="1" applyAlignment="1">
      <alignment horizontal="center" vertical="center"/>
    </xf>
    <xf numFmtId="1" fontId="7" fillId="0" borderId="7" xfId="1" applyNumberFormat="1" applyFont="1" applyFill="1" applyBorder="1" applyAlignment="1">
      <alignment horizontal="center" vertical="center"/>
    </xf>
    <xf numFmtId="2" fontId="7" fillId="0" borderId="48" xfId="1" applyNumberFormat="1" applyFont="1" applyBorder="1" applyAlignment="1">
      <alignment horizontal="center" vertical="center"/>
    </xf>
    <xf numFmtId="1" fontId="15" fillId="0" borderId="7" xfId="1" applyNumberFormat="1" applyFont="1" applyFill="1" applyBorder="1" applyAlignment="1">
      <alignment horizontal="center" vertical="center"/>
    </xf>
    <xf numFmtId="0" fontId="7" fillId="0" borderId="7" xfId="1" applyNumberFormat="1" applyFont="1" applyBorder="1" applyAlignment="1">
      <alignment horizontal="center" vertical="center"/>
    </xf>
    <xf numFmtId="49" fontId="7" fillId="0" borderId="40" xfId="1" applyNumberFormat="1" applyFont="1" applyFill="1" applyBorder="1" applyAlignment="1">
      <alignment horizontal="center" vertical="center"/>
    </xf>
    <xf numFmtId="49" fontId="7" fillId="0" borderId="7" xfId="1" applyNumberFormat="1" applyFont="1" applyBorder="1" applyAlignment="1">
      <alignment horizontal="center" vertical="center" wrapText="1"/>
    </xf>
    <xf numFmtId="49" fontId="7" fillId="4" borderId="31" xfId="1" applyNumberFormat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11" fillId="0" borderId="0" xfId="0" applyFont="1" applyBorder="1" applyAlignment="1">
      <alignment wrapText="1"/>
    </xf>
    <xf numFmtId="0" fontId="11" fillId="0" borderId="0" xfId="0" applyFont="1" applyBorder="1"/>
    <xf numFmtId="0" fontId="7" fillId="4" borderId="31" xfId="1" applyFont="1" applyFill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49" fontId="7" fillId="0" borderId="40" xfId="1" applyNumberFormat="1" applyFont="1" applyBorder="1" applyAlignment="1">
      <alignment horizontal="center" vertical="center"/>
    </xf>
    <xf numFmtId="0" fontId="12" fillId="0" borderId="0" xfId="0" applyFont="1" applyBorder="1" applyAlignment="1">
      <alignment wrapText="1"/>
    </xf>
    <xf numFmtId="49" fontId="7" fillId="0" borderId="40" xfId="1" applyNumberFormat="1" applyFont="1" applyBorder="1" applyAlignment="1">
      <alignment vertical="center"/>
    </xf>
    <xf numFmtId="2" fontId="1" fillId="0" borderId="13" xfId="1" applyNumberFormat="1" applyFont="1" applyFill="1" applyBorder="1" applyAlignment="1">
      <alignment horizontal="center" vertical="center"/>
    </xf>
    <xf numFmtId="0" fontId="1" fillId="0" borderId="30" xfId="1" applyFont="1" applyBorder="1" applyAlignment="1">
      <alignment horizontal="center" vertical="center"/>
    </xf>
    <xf numFmtId="165" fontId="2" fillId="2" borderId="43" xfId="1" applyNumberFormat="1" applyFont="1" applyFill="1" applyBorder="1" applyAlignment="1">
      <alignment horizontal="right"/>
    </xf>
    <xf numFmtId="2" fontId="1" fillId="0" borderId="13" xfId="1" applyNumberFormat="1" applyFont="1" applyFill="1" applyBorder="1" applyAlignment="1">
      <alignment horizontal="center"/>
    </xf>
    <xf numFmtId="49" fontId="6" fillId="0" borderId="13" xfId="1" applyNumberFormat="1" applyFon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44" fontId="1" fillId="0" borderId="18" xfId="2" applyFont="1" applyBorder="1" applyAlignment="1">
      <alignment horizontal="center"/>
    </xf>
    <xf numFmtId="2" fontId="7" fillId="0" borderId="30" xfId="1" applyNumberFormat="1" applyFont="1" applyBorder="1" applyAlignment="1">
      <alignment horizontal="center"/>
    </xf>
    <xf numFmtId="49" fontId="1" fillId="0" borderId="13" xfId="1" applyNumberFormat="1" applyFont="1" applyBorder="1" applyAlignment="1">
      <alignment horizontal="center" vertical="center"/>
    </xf>
    <xf numFmtId="49" fontId="7" fillId="0" borderId="30" xfId="1" applyNumberFormat="1" applyFont="1" applyBorder="1" applyAlignment="1">
      <alignment horizontal="center" vertical="center"/>
    </xf>
    <xf numFmtId="44" fontId="2" fillId="4" borderId="61" xfId="2" applyFont="1" applyFill="1" applyBorder="1" applyAlignment="1">
      <alignment horizontal="right"/>
    </xf>
    <xf numFmtId="49" fontId="7" fillId="4" borderId="0" xfId="1" applyNumberFormat="1" applyFont="1" applyFill="1" applyBorder="1" applyAlignment="1">
      <alignment horizontal="center" vertical="center"/>
    </xf>
    <xf numFmtId="49" fontId="7" fillId="4" borderId="36" xfId="1" applyNumberFormat="1" applyFont="1" applyFill="1" applyBorder="1" applyAlignment="1">
      <alignment horizontal="center" vertical="center"/>
    </xf>
    <xf numFmtId="44" fontId="1" fillId="0" borderId="64" xfId="2" applyFont="1" applyBorder="1" applyAlignment="1">
      <alignment horizontal="center" vertical="center"/>
    </xf>
    <xf numFmtId="49" fontId="7" fillId="0" borderId="30" xfId="1" applyNumberFormat="1" applyFont="1" applyBorder="1" applyAlignment="1">
      <alignment vertical="center"/>
    </xf>
    <xf numFmtId="0" fontId="13" fillId="0" borderId="13" xfId="0" applyFont="1" applyBorder="1" applyAlignment="1">
      <alignment horizontal="center" vertical="center"/>
    </xf>
    <xf numFmtId="2" fontId="8" fillId="0" borderId="13" xfId="1" applyNumberFormat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44" fontId="8" fillId="0" borderId="13" xfId="2" applyFont="1" applyBorder="1" applyAlignment="1">
      <alignment horizontal="center" vertical="center"/>
    </xf>
    <xf numFmtId="49" fontId="10" fillId="0" borderId="30" xfId="1" applyNumberFormat="1" applyFont="1" applyBorder="1" applyAlignment="1">
      <alignment horizontal="center" vertical="center"/>
    </xf>
    <xf numFmtId="44" fontId="2" fillId="2" borderId="43" xfId="2" applyFont="1" applyFill="1" applyBorder="1" applyAlignment="1">
      <alignment horizontal="right"/>
    </xf>
    <xf numFmtId="0" fontId="7" fillId="0" borderId="30" xfId="1" applyFont="1" applyBorder="1" applyAlignment="1">
      <alignment horizontal="center" vertical="center"/>
    </xf>
    <xf numFmtId="49" fontId="7" fillId="4" borderId="21" xfId="1" applyNumberFormat="1" applyFont="1" applyFill="1" applyBorder="1" applyAlignment="1">
      <alignment horizontal="center" wrapText="1"/>
    </xf>
    <xf numFmtId="49" fontId="7" fillId="4" borderId="21" xfId="1" applyNumberFormat="1" applyFont="1" applyFill="1" applyBorder="1" applyAlignment="1">
      <alignment horizontal="center"/>
    </xf>
    <xf numFmtId="49" fontId="7" fillId="4" borderId="31" xfId="1" applyNumberFormat="1" applyFont="1" applyFill="1" applyBorder="1" applyAlignment="1">
      <alignment horizontal="center"/>
    </xf>
    <xf numFmtId="49" fontId="7" fillId="0" borderId="30" xfId="1" applyNumberFormat="1" applyFont="1" applyBorder="1" applyAlignment="1">
      <alignment horizontal="center" vertical="center" wrapText="1"/>
    </xf>
    <xf numFmtId="2" fontId="6" fillId="4" borderId="2" xfId="1" applyNumberFormat="1" applyFont="1" applyFill="1" applyBorder="1" applyAlignment="1">
      <alignment horizontal="right"/>
    </xf>
    <xf numFmtId="0" fontId="1" fillId="4" borderId="2" xfId="1" applyFont="1" applyFill="1" applyBorder="1" applyAlignment="1">
      <alignment horizontal="center"/>
    </xf>
    <xf numFmtId="2" fontId="1" fillId="4" borderId="2" xfId="1" applyNumberFormat="1" applyFill="1" applyBorder="1" applyAlignment="1">
      <alignment horizontal="right"/>
    </xf>
    <xf numFmtId="44" fontId="2" fillId="4" borderId="2" xfId="2" applyFont="1" applyFill="1" applyBorder="1" applyAlignment="1">
      <alignment horizontal="right"/>
    </xf>
    <xf numFmtId="49" fontId="7" fillId="4" borderId="20" xfId="1" applyNumberFormat="1" applyFont="1" applyFill="1" applyBorder="1" applyAlignment="1">
      <alignment horizontal="center" wrapText="1"/>
    </xf>
    <xf numFmtId="2" fontId="6" fillId="4" borderId="21" xfId="1" applyNumberFormat="1" applyFont="1" applyFill="1" applyBorder="1" applyAlignment="1">
      <alignment horizontal="right"/>
    </xf>
    <xf numFmtId="0" fontId="1" fillId="4" borderId="21" xfId="1" applyFont="1" applyFill="1" applyBorder="1" applyAlignment="1">
      <alignment horizontal="center"/>
    </xf>
    <xf numFmtId="2" fontId="1" fillId="4" borderId="21" xfId="1" applyNumberFormat="1" applyFill="1" applyBorder="1" applyAlignment="1">
      <alignment horizontal="right"/>
    </xf>
    <xf numFmtId="44" fontId="2" fillId="4" borderId="43" xfId="2" applyFont="1" applyFill="1" applyBorder="1" applyAlignment="1">
      <alignment horizontal="center" vertical="center"/>
    </xf>
    <xf numFmtId="44" fontId="1" fillId="0" borderId="13" xfId="2" applyFont="1" applyBorder="1" applyAlignment="1">
      <alignment horizontal="center"/>
    </xf>
    <xf numFmtId="44" fontId="2" fillId="4" borderId="43" xfId="2" applyFont="1" applyFill="1" applyBorder="1" applyAlignment="1">
      <alignment horizontal="center"/>
    </xf>
    <xf numFmtId="49" fontId="7" fillId="0" borderId="30" xfId="1" applyNumberFormat="1" applyFont="1" applyFill="1" applyBorder="1" applyAlignment="1">
      <alignment horizontal="center" vertical="center"/>
    </xf>
    <xf numFmtId="0" fontId="2" fillId="0" borderId="15" xfId="1" applyFont="1" applyBorder="1" applyAlignment="1">
      <alignment horizontal="right" vertical="center"/>
    </xf>
    <xf numFmtId="44" fontId="1" fillId="0" borderId="13" xfId="2" applyFont="1" applyFill="1" applyBorder="1" applyAlignment="1">
      <alignment horizontal="center"/>
    </xf>
    <xf numFmtId="0" fontId="7" fillId="0" borderId="30" xfId="1" applyFont="1" applyFill="1" applyBorder="1" applyAlignment="1">
      <alignment horizontal="center" vertical="center"/>
    </xf>
    <xf numFmtId="0" fontId="7" fillId="4" borderId="20" xfId="1" applyFont="1" applyFill="1" applyBorder="1" applyAlignment="1">
      <alignment horizontal="center" vertical="center"/>
    </xf>
    <xf numFmtId="44" fontId="2" fillId="2" borderId="61" xfId="2" applyFont="1" applyFill="1" applyBorder="1" applyAlignment="1">
      <alignment horizontal="right"/>
    </xf>
    <xf numFmtId="0" fontId="7" fillId="5" borderId="35" xfId="1" applyFont="1" applyFill="1" applyBorder="1" applyAlignment="1">
      <alignment vertical="center"/>
    </xf>
    <xf numFmtId="0" fontId="7" fillId="5" borderId="0" xfId="1" applyFont="1" applyFill="1" applyBorder="1" applyAlignment="1">
      <alignment vertical="center"/>
    </xf>
    <xf numFmtId="0" fontId="7" fillId="5" borderId="36" xfId="1" applyFont="1" applyFill="1" applyBorder="1" applyAlignment="1">
      <alignment vertical="center"/>
    </xf>
    <xf numFmtId="44" fontId="1" fillId="0" borderId="18" xfId="2" applyFont="1" applyBorder="1" applyAlignment="1">
      <alignment horizontal="center" vertical="center"/>
    </xf>
    <xf numFmtId="49" fontId="7" fillId="4" borderId="21" xfId="1" applyNumberFormat="1" applyFont="1" applyFill="1" applyBorder="1" applyAlignment="1">
      <alignment horizontal="center" vertical="center" wrapText="1"/>
    </xf>
    <xf numFmtId="49" fontId="7" fillId="4" borderId="20" xfId="1" applyNumberFormat="1" applyFont="1" applyFill="1" applyBorder="1" applyAlignment="1">
      <alignment horizontal="center" vertical="center"/>
    </xf>
    <xf numFmtId="49" fontId="7" fillId="4" borderId="31" xfId="1" applyNumberFormat="1" applyFont="1" applyFill="1" applyBorder="1" applyAlignment="1">
      <alignment vertical="center"/>
    </xf>
    <xf numFmtId="44" fontId="2" fillId="5" borderId="43" xfId="2" applyFont="1" applyFill="1" applyBorder="1" applyAlignment="1">
      <alignment horizontal="center" vertical="center"/>
    </xf>
    <xf numFmtId="0" fontId="2" fillId="0" borderId="15" xfId="1" applyFont="1" applyFill="1" applyBorder="1"/>
    <xf numFmtId="44" fontId="2" fillId="5" borderId="43" xfId="2" applyFont="1" applyFill="1" applyBorder="1" applyAlignment="1">
      <alignment horizontal="center"/>
    </xf>
    <xf numFmtId="49" fontId="7" fillId="5" borderId="21" xfId="1" applyNumberFormat="1" applyFont="1" applyFill="1" applyBorder="1" applyAlignment="1">
      <alignment horizontal="center" vertical="center"/>
    </xf>
    <xf numFmtId="49" fontId="7" fillId="5" borderId="48" xfId="1" applyNumberFormat="1" applyFont="1" applyFill="1" applyBorder="1" applyAlignment="1">
      <alignment horizontal="center" vertical="center"/>
    </xf>
    <xf numFmtId="0" fontId="2" fillId="4" borderId="15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/>
    </xf>
    <xf numFmtId="0" fontId="2" fillId="0" borderId="15" xfId="1" applyFont="1" applyFill="1" applyBorder="1" applyAlignment="1">
      <alignment horizontal="center" vertical="center"/>
    </xf>
    <xf numFmtId="0" fontId="2" fillId="0" borderId="39" xfId="1" applyFont="1" applyBorder="1" applyAlignment="1">
      <alignment horizontal="left"/>
    </xf>
    <xf numFmtId="0" fontId="4" fillId="0" borderId="17" xfId="1" applyFont="1" applyBorder="1" applyAlignment="1">
      <alignment horizontal="left" vertical="top" wrapText="1"/>
    </xf>
    <xf numFmtId="0" fontId="4" fillId="0" borderId="6" xfId="1" applyFont="1" applyBorder="1" applyAlignment="1">
      <alignment horizontal="left" vertical="top" wrapText="1"/>
    </xf>
    <xf numFmtId="0" fontId="4" fillId="0" borderId="6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/>
    </xf>
    <xf numFmtId="0" fontId="4" fillId="0" borderId="17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4" fillId="0" borderId="19" xfId="1" applyFont="1" applyBorder="1" applyAlignment="1">
      <alignment horizontal="left"/>
    </xf>
    <xf numFmtId="0" fontId="4" fillId="0" borderId="19" xfId="1" applyFont="1" applyBorder="1" applyAlignment="1">
      <alignment horizontal="left" vertical="center"/>
    </xf>
    <xf numFmtId="0" fontId="4" fillId="0" borderId="17" xfId="1" applyFont="1" applyFill="1" applyBorder="1" applyAlignment="1">
      <alignment horizontal="left" vertical="center"/>
    </xf>
    <xf numFmtId="0" fontId="4" fillId="0" borderId="6" xfId="1" applyFont="1" applyFill="1" applyBorder="1" applyAlignment="1">
      <alignment horizontal="left" vertical="center"/>
    </xf>
    <xf numFmtId="0" fontId="4" fillId="0" borderId="6" xfId="1" applyFont="1" applyFill="1" applyBorder="1" applyAlignment="1">
      <alignment horizontal="left" vertical="top" wrapText="1"/>
    </xf>
    <xf numFmtId="0" fontId="11" fillId="0" borderId="6" xfId="0" applyFont="1" applyBorder="1"/>
    <xf numFmtId="0" fontId="4" fillId="0" borderId="17" xfId="1" applyFont="1" applyBorder="1" applyAlignment="1">
      <alignment horizontal="left" vertical="center" wrapText="1"/>
    </xf>
    <xf numFmtId="0" fontId="4" fillId="0" borderId="16" xfId="1" applyFont="1" applyBorder="1" applyAlignment="1">
      <alignment horizontal="left" vertical="center" wrapText="1"/>
    </xf>
    <xf numFmtId="0" fontId="4" fillId="0" borderId="16" xfId="1" applyFont="1" applyFill="1" applyBorder="1" applyAlignment="1">
      <alignment horizontal="left" vertical="center" wrapText="1"/>
    </xf>
    <xf numFmtId="0" fontId="4" fillId="0" borderId="17" xfId="1" applyFont="1" applyFill="1" applyBorder="1" applyAlignment="1">
      <alignment horizontal="left" vertical="center" wrapText="1"/>
    </xf>
    <xf numFmtId="0" fontId="4" fillId="0" borderId="16" xfId="1" applyFont="1" applyBorder="1" applyAlignment="1">
      <alignment horizontal="left" vertical="center"/>
    </xf>
    <xf numFmtId="0" fontId="4" fillId="0" borderId="16" xfId="1" applyFont="1" applyBorder="1" applyAlignment="1">
      <alignment horizontal="left" vertical="top" wrapText="1"/>
    </xf>
    <xf numFmtId="0" fontId="4" fillId="0" borderId="19" xfId="1" applyFont="1" applyBorder="1" applyAlignment="1">
      <alignment horizontal="left" vertical="top" wrapText="1"/>
    </xf>
    <xf numFmtId="0" fontId="4" fillId="0" borderId="6" xfId="1" applyFont="1" applyFill="1" applyBorder="1" applyAlignment="1">
      <alignment horizontal="left" vertical="top"/>
    </xf>
    <xf numFmtId="0" fontId="4" fillId="0" borderId="19" xfId="1" applyFont="1" applyBorder="1" applyAlignment="1">
      <alignment horizontal="left" vertical="top"/>
    </xf>
    <xf numFmtId="0" fontId="4" fillId="0" borderId="19" xfId="1" applyFont="1" applyFill="1" applyBorder="1" applyAlignment="1">
      <alignment horizontal="left" vertical="top"/>
    </xf>
    <xf numFmtId="0" fontId="4" fillId="0" borderId="17" xfId="1" applyFont="1" applyBorder="1" applyAlignment="1">
      <alignment horizontal="left" wrapText="1"/>
    </xf>
    <xf numFmtId="0" fontId="4" fillId="0" borderId="6" xfId="1" applyFont="1" applyBorder="1" applyAlignment="1">
      <alignment horizontal="left" wrapText="1"/>
    </xf>
    <xf numFmtId="0" fontId="4" fillId="0" borderId="6" xfId="1" applyFont="1" applyFill="1" applyBorder="1" applyAlignment="1">
      <alignment horizontal="left"/>
    </xf>
    <xf numFmtId="0" fontId="4" fillId="4" borderId="21" xfId="1" applyFont="1" applyFill="1" applyBorder="1" applyAlignment="1">
      <alignment horizontal="left"/>
    </xf>
    <xf numFmtId="0" fontId="4" fillId="0" borderId="16" xfId="1" applyFont="1" applyBorder="1" applyAlignment="1">
      <alignment horizontal="left" wrapText="1"/>
    </xf>
    <xf numFmtId="0" fontId="4" fillId="0" borderId="19" xfId="1" applyFont="1" applyBorder="1" applyAlignment="1">
      <alignment horizontal="left" wrapText="1"/>
    </xf>
    <xf numFmtId="0" fontId="4" fillId="0" borderId="19" xfId="1" applyFont="1" applyBorder="1" applyAlignment="1">
      <alignment horizontal="left" vertical="center" wrapText="1"/>
    </xf>
    <xf numFmtId="0" fontId="4" fillId="0" borderId="16" xfId="1" applyFont="1" applyFill="1" applyBorder="1" applyAlignment="1">
      <alignment horizontal="left" vertical="center"/>
    </xf>
    <xf numFmtId="0" fontId="4" fillId="0" borderId="19" xfId="1" applyFont="1" applyFill="1" applyBorder="1" applyAlignment="1">
      <alignment horizontal="left" vertical="center" wrapText="1"/>
    </xf>
    <xf numFmtId="0" fontId="4" fillId="0" borderId="19" xfId="1" applyFont="1" applyFill="1" applyBorder="1" applyAlignment="1">
      <alignment horizontal="left" vertical="center"/>
    </xf>
    <xf numFmtId="0" fontId="4" fillId="0" borderId="17" xfId="1" applyFont="1" applyBorder="1" applyAlignment="1">
      <alignment horizontal="left" vertical="center"/>
    </xf>
    <xf numFmtId="0" fontId="4" fillId="0" borderId="6" xfId="1" applyFont="1" applyFill="1" applyBorder="1" applyAlignment="1">
      <alignment horizontal="left" vertical="center" wrapText="1"/>
    </xf>
    <xf numFmtId="0" fontId="6" fillId="4" borderId="65" xfId="1" applyFont="1" applyFill="1" applyBorder="1" applyAlignment="1">
      <alignment horizontal="center" vertical="center"/>
    </xf>
    <xf numFmtId="0" fontId="6" fillId="4" borderId="28" xfId="1" applyFont="1" applyFill="1" applyBorder="1" applyAlignment="1">
      <alignment horizontal="center" vertical="center"/>
    </xf>
    <xf numFmtId="0" fontId="1" fillId="4" borderId="28" xfId="1" applyFont="1" applyFill="1" applyBorder="1" applyAlignment="1">
      <alignment horizontal="center" vertical="center"/>
    </xf>
    <xf numFmtId="0" fontId="1" fillId="2" borderId="61" xfId="1" applyFill="1" applyBorder="1" applyAlignment="1"/>
    <xf numFmtId="0" fontId="6" fillId="2" borderId="65" xfId="1" applyFont="1" applyFill="1" applyBorder="1" applyAlignment="1">
      <alignment horizontal="center" vertical="center"/>
    </xf>
    <xf numFmtId="0" fontId="6" fillId="2" borderId="28" xfId="1" applyFont="1" applyFill="1" applyBorder="1" applyAlignment="1">
      <alignment horizontal="center" vertical="center"/>
    </xf>
    <xf numFmtId="0" fontId="1" fillId="2" borderId="28" xfId="1" applyFont="1" applyFill="1" applyBorder="1" applyAlignment="1">
      <alignment horizontal="center" vertical="center"/>
    </xf>
    <xf numFmtId="0" fontId="6" fillId="4" borderId="60" xfId="1" applyFont="1" applyFill="1" applyBorder="1"/>
    <xf numFmtId="0" fontId="6" fillId="2" borderId="60" xfId="1" applyFont="1" applyFill="1" applyBorder="1"/>
    <xf numFmtId="0" fontId="2" fillId="3" borderId="15" xfId="1" applyFont="1" applyFill="1" applyBorder="1"/>
    <xf numFmtId="0" fontId="1" fillId="4" borderId="65" xfId="1" applyFont="1" applyFill="1" applyBorder="1" applyAlignment="1">
      <alignment horizontal="center" vertical="center"/>
    </xf>
    <xf numFmtId="0" fontId="1" fillId="4" borderId="61" xfId="1" applyFont="1" applyFill="1" applyBorder="1"/>
    <xf numFmtId="0" fontId="2" fillId="3" borderId="15" xfId="1" applyFont="1" applyFill="1" applyBorder="1" applyAlignment="1">
      <alignment horizontal="right" vertical="center"/>
    </xf>
    <xf numFmtId="0" fontId="2" fillId="4" borderId="15" xfId="1" applyFont="1" applyFill="1" applyBorder="1" applyAlignment="1">
      <alignment horizontal="right" vertical="center"/>
    </xf>
    <xf numFmtId="0" fontId="2" fillId="3" borderId="15" xfId="1" applyFont="1" applyFill="1" applyBorder="1" applyAlignment="1">
      <alignment horizontal="right"/>
    </xf>
    <xf numFmtId="0" fontId="1" fillId="2" borderId="60" xfId="1" applyFill="1" applyBorder="1" applyAlignment="1"/>
    <xf numFmtId="0" fontId="2" fillId="0" borderId="15" xfId="1" applyFont="1" applyFill="1" applyBorder="1" applyAlignment="1"/>
    <xf numFmtId="0" fontId="2" fillId="4" borderId="15" xfId="1" applyFont="1" applyFill="1" applyBorder="1" applyAlignment="1">
      <alignment horizontal="right"/>
    </xf>
    <xf numFmtId="0" fontId="2" fillId="0" borderId="15" xfId="1" applyFont="1" applyFill="1" applyBorder="1" applyAlignment="1">
      <alignment horizontal="right"/>
    </xf>
    <xf numFmtId="0" fontId="1" fillId="4" borderId="65" xfId="1" applyFont="1" applyFill="1" applyBorder="1" applyAlignment="1">
      <alignment horizontal="center"/>
    </xf>
    <xf numFmtId="0" fontId="1" fillId="4" borderId="28" xfId="1" applyFont="1" applyFill="1" applyBorder="1" applyAlignment="1">
      <alignment horizontal="center"/>
    </xf>
    <xf numFmtId="0" fontId="1" fillId="4" borderId="60" xfId="1" applyFont="1" applyFill="1" applyBorder="1"/>
    <xf numFmtId="0" fontId="1" fillId="4" borderId="60" xfId="1" applyFont="1" applyFill="1" applyBorder="1" applyAlignment="1">
      <alignment horizontal="left" vertical="center"/>
    </xf>
    <xf numFmtId="0" fontId="1" fillId="4" borderId="60" xfId="1" applyFont="1" applyFill="1" applyBorder="1" applyAlignment="1">
      <alignment horizontal="center" vertical="center"/>
    </xf>
    <xf numFmtId="0" fontId="1" fillId="4" borderId="61" xfId="1" applyFont="1" applyFill="1" applyBorder="1" applyAlignment="1">
      <alignment horizontal="center" vertical="center"/>
    </xf>
    <xf numFmtId="0" fontId="1" fillId="0" borderId="60" xfId="1" applyFont="1" applyFill="1" applyBorder="1" applyAlignment="1">
      <alignment horizontal="center" vertical="center"/>
    </xf>
    <xf numFmtId="0" fontId="1" fillId="2" borderId="60" xfId="1" applyFill="1" applyBorder="1"/>
    <xf numFmtId="0" fontId="1" fillId="2" borderId="65" xfId="1" applyFont="1" applyFill="1" applyBorder="1" applyAlignment="1">
      <alignment horizontal="center" vertical="center"/>
    </xf>
    <xf numFmtId="0" fontId="1" fillId="2" borderId="65" xfId="1" applyFont="1" applyFill="1" applyBorder="1" applyAlignment="1">
      <alignment horizontal="center"/>
    </xf>
    <xf numFmtId="0" fontId="1" fillId="2" borderId="28" xfId="1" applyFont="1" applyFill="1" applyBorder="1" applyAlignment="1">
      <alignment horizontal="center"/>
    </xf>
    <xf numFmtId="0" fontId="1" fillId="2" borderId="65" xfId="1" applyFont="1" applyFill="1" applyBorder="1"/>
    <xf numFmtId="0" fontId="1" fillId="2" borderId="28" xfId="1" applyFont="1" applyFill="1" applyBorder="1"/>
    <xf numFmtId="0" fontId="1" fillId="0" borderId="28" xfId="1" applyFont="1" applyFill="1" applyBorder="1" applyAlignment="1">
      <alignment horizontal="center" vertical="center"/>
    </xf>
    <xf numFmtId="44" fontId="1" fillId="0" borderId="1" xfId="2" applyFont="1" applyBorder="1" applyAlignment="1">
      <alignment horizontal="right"/>
    </xf>
    <xf numFmtId="44" fontId="1" fillId="0" borderId="2" xfId="2" applyFont="1" applyBorder="1" applyAlignment="1">
      <alignment horizontal="right"/>
    </xf>
    <xf numFmtId="44" fontId="2" fillId="5" borderId="15" xfId="2" applyFont="1" applyFill="1" applyBorder="1" applyAlignment="1">
      <alignment horizontal="right"/>
    </xf>
    <xf numFmtId="49" fontId="7" fillId="5" borderId="57" xfId="1" applyNumberFormat="1" applyFont="1" applyFill="1" applyBorder="1" applyAlignment="1">
      <alignment horizontal="center" vertical="center"/>
    </xf>
    <xf numFmtId="49" fontId="7" fillId="5" borderId="58" xfId="1" applyNumberFormat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right" vertical="center"/>
    </xf>
    <xf numFmtId="4" fontId="1" fillId="0" borderId="1" xfId="1" applyNumberFormat="1" applyFont="1" applyBorder="1"/>
    <xf numFmtId="0" fontId="1" fillId="0" borderId="1" xfId="1" applyFill="1" applyBorder="1"/>
    <xf numFmtId="2" fontId="1" fillId="0" borderId="1" xfId="1" applyNumberFormat="1" applyBorder="1"/>
    <xf numFmtId="0" fontId="1" fillId="0" borderId="1" xfId="1" applyFill="1" applyBorder="1" applyAlignment="1">
      <alignment horizontal="center" vertical="center"/>
    </xf>
    <xf numFmtId="2" fontId="1" fillId="0" borderId="1" xfId="1" applyNumberFormat="1" applyFill="1" applyBorder="1"/>
    <xf numFmtId="0" fontId="2" fillId="0" borderId="0" xfId="1" applyFont="1" applyBorder="1" applyAlignment="1"/>
    <xf numFmtId="0" fontId="1" fillId="2" borderId="27" xfId="1" applyFont="1" applyFill="1" applyBorder="1" applyAlignment="1">
      <alignment horizontal="center" vertical="center"/>
    </xf>
    <xf numFmtId="0" fontId="4" fillId="0" borderId="47" xfId="1" applyFont="1" applyBorder="1" applyAlignment="1">
      <alignment horizontal="left" vertical="center"/>
    </xf>
    <xf numFmtId="2" fontId="6" fillId="0" borderId="4" xfId="1" applyNumberFormat="1" applyFont="1" applyBorder="1" applyAlignment="1">
      <alignment horizontal="right"/>
    </xf>
    <xf numFmtId="0" fontId="1" fillId="0" borderId="4" xfId="1" applyFont="1" applyBorder="1" applyAlignment="1">
      <alignment horizontal="center"/>
    </xf>
    <xf numFmtId="2" fontId="1" fillId="0" borderId="4" xfId="1" applyNumberFormat="1" applyBorder="1" applyAlignment="1">
      <alignment horizontal="right"/>
    </xf>
    <xf numFmtId="44" fontId="1" fillId="0" borderId="4" xfId="2" applyFont="1" applyBorder="1" applyAlignment="1">
      <alignment horizontal="right"/>
    </xf>
    <xf numFmtId="49" fontId="7" fillId="0" borderId="55" xfId="1" applyNumberFormat="1" applyFont="1" applyBorder="1" applyAlignment="1">
      <alignment vertical="center"/>
    </xf>
    <xf numFmtId="0" fontId="1" fillId="2" borderId="29" xfId="1" applyFont="1" applyFill="1" applyBorder="1"/>
    <xf numFmtId="0" fontId="1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0" fontId="2" fillId="0" borderId="43" xfId="1" applyFont="1" applyFill="1" applyBorder="1"/>
    <xf numFmtId="0" fontId="1" fillId="0" borderId="0" xfId="1" applyFont="1" applyBorder="1" applyAlignment="1">
      <alignment horizontal="center" vertical="center"/>
    </xf>
    <xf numFmtId="49" fontId="1" fillId="0" borderId="7" xfId="1" applyNumberFormat="1" applyFont="1" applyFill="1" applyBorder="1" applyAlignment="1">
      <alignment horizontal="center" vertical="center"/>
    </xf>
    <xf numFmtId="0" fontId="4" fillId="4" borderId="24" xfId="1" applyFont="1" applyFill="1" applyBorder="1" applyAlignment="1">
      <alignment horizontal="left" vertical="center"/>
    </xf>
    <xf numFmtId="2" fontId="6" fillId="4" borderId="24" xfId="1" applyNumberFormat="1" applyFont="1" applyFill="1" applyBorder="1" applyAlignment="1">
      <alignment horizontal="right"/>
    </xf>
    <xf numFmtId="0" fontId="1" fillId="4" borderId="24" xfId="1" applyFont="1" applyFill="1" applyBorder="1" applyAlignment="1">
      <alignment horizontal="center"/>
    </xf>
    <xf numFmtId="2" fontId="1" fillId="4" borderId="24" xfId="1" applyNumberFormat="1" applyFill="1" applyBorder="1" applyAlignment="1">
      <alignment horizontal="right"/>
    </xf>
    <xf numFmtId="0" fontId="1" fillId="4" borderId="24" xfId="1" applyFont="1" applyFill="1" applyBorder="1" applyAlignment="1">
      <alignment horizontal="center" vertical="center"/>
    </xf>
    <xf numFmtId="49" fontId="1" fillId="4" borderId="25" xfId="1" applyNumberFormat="1" applyFont="1" applyFill="1" applyBorder="1" applyAlignment="1">
      <alignment horizontal="center" vertical="center"/>
    </xf>
    <xf numFmtId="0" fontId="1" fillId="0" borderId="4" xfId="1" applyFont="1" applyBorder="1" applyAlignment="1">
      <alignment vertical="center"/>
    </xf>
    <xf numFmtId="0" fontId="1" fillId="4" borderId="27" xfId="1" applyFont="1" applyFill="1" applyBorder="1" applyAlignment="1">
      <alignment horizontal="center"/>
    </xf>
    <xf numFmtId="0" fontId="1" fillId="4" borderId="42" xfId="1" applyFont="1" applyFill="1" applyBorder="1" applyAlignment="1">
      <alignment horizontal="center"/>
    </xf>
    <xf numFmtId="0" fontId="4" fillId="0" borderId="3" xfId="1" applyFont="1" applyBorder="1" applyAlignment="1">
      <alignment horizontal="left" vertical="center"/>
    </xf>
    <xf numFmtId="2" fontId="2" fillId="5" borderId="15" xfId="1" applyNumberFormat="1" applyFont="1" applyFill="1" applyBorder="1" applyAlignment="1">
      <alignment horizontal="right"/>
    </xf>
    <xf numFmtId="0" fontId="1" fillId="0" borderId="1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2" fontId="1" fillId="0" borderId="1" xfId="1" applyNumberFormat="1" applyFill="1" applyBorder="1" applyAlignment="1">
      <alignment horizontal="center" vertical="center"/>
    </xf>
    <xf numFmtId="2" fontId="6" fillId="0" borderId="13" xfId="1" applyNumberFormat="1" applyFont="1" applyBorder="1" applyAlignment="1">
      <alignment horizontal="center" vertical="center"/>
    </xf>
    <xf numFmtId="44" fontId="1" fillId="0" borderId="2" xfId="2" applyFont="1" applyFill="1" applyBorder="1" applyAlignment="1">
      <alignment horizontal="center" vertical="center"/>
    </xf>
    <xf numFmtId="2" fontId="1" fillId="0" borderId="13" xfId="1" applyNumberForma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7" fillId="0" borderId="41" xfId="1" applyNumberFormat="1" applyFont="1" applyBorder="1" applyAlignment="1">
      <alignment horizontal="center" vertical="center"/>
    </xf>
    <xf numFmtId="44" fontId="1" fillId="0" borderId="64" xfId="2" applyFont="1" applyFill="1" applyBorder="1" applyAlignment="1">
      <alignment horizontal="center" vertical="center"/>
    </xf>
    <xf numFmtId="0" fontId="4" fillId="0" borderId="0" xfId="0" applyFont="1" applyFill="1" applyBorder="1" applyAlignment="1">
      <alignment wrapText="1"/>
    </xf>
    <xf numFmtId="0" fontId="25" fillId="0" borderId="8" xfId="0" applyFont="1" applyBorder="1"/>
    <xf numFmtId="0" fontId="25" fillId="0" borderId="10" xfId="0" applyFont="1" applyBorder="1"/>
    <xf numFmtId="0" fontId="0" fillId="0" borderId="0" xfId="0" applyFont="1" applyBorder="1"/>
    <xf numFmtId="0" fontId="28" fillId="0" borderId="15" xfId="0" applyFont="1" applyBorder="1" applyAlignment="1">
      <alignment horizontal="center"/>
    </xf>
    <xf numFmtId="0" fontId="28" fillId="0" borderId="46" xfId="0" applyFont="1" applyBorder="1" applyAlignment="1">
      <alignment horizontal="center"/>
    </xf>
    <xf numFmtId="0" fontId="28" fillId="0" borderId="39" xfId="0" applyFont="1" applyBorder="1" applyAlignment="1">
      <alignment horizontal="center"/>
    </xf>
    <xf numFmtId="0" fontId="28" fillId="0" borderId="66" xfId="0" applyFont="1" applyBorder="1" applyAlignment="1">
      <alignment horizontal="center"/>
    </xf>
    <xf numFmtId="44" fontId="26" fillId="0" borderId="54" xfId="2" applyFont="1" applyBorder="1" applyAlignment="1">
      <alignment horizontal="center" vertical="center"/>
    </xf>
    <xf numFmtId="2" fontId="25" fillId="0" borderId="56" xfId="0" applyNumberFormat="1" applyFont="1" applyBorder="1" applyAlignment="1">
      <alignment horizontal="center" vertical="center"/>
    </xf>
    <xf numFmtId="44" fontId="27" fillId="0" borderId="27" xfId="2" applyFont="1" applyBorder="1"/>
    <xf numFmtId="44" fontId="27" fillId="0" borderId="47" xfId="2" applyFont="1" applyBorder="1"/>
    <xf numFmtId="44" fontId="27" fillId="0" borderId="55" xfId="2" applyFont="1" applyBorder="1"/>
    <xf numFmtId="2" fontId="25" fillId="0" borderId="32" xfId="0" applyNumberFormat="1" applyFont="1" applyBorder="1" applyAlignment="1">
      <alignment horizontal="center" vertical="center"/>
    </xf>
    <xf numFmtId="10" fontId="25" fillId="0" borderId="60" xfId="0" applyNumberFormat="1" applyFont="1" applyBorder="1"/>
    <xf numFmtId="10" fontId="25" fillId="0" borderId="21" xfId="0" applyNumberFormat="1" applyFont="1" applyBorder="1"/>
    <xf numFmtId="10" fontId="25" fillId="0" borderId="31" xfId="0" applyNumberFormat="1" applyFont="1" applyBorder="1"/>
    <xf numFmtId="2" fontId="25" fillId="0" borderId="37" xfId="0" applyNumberFormat="1" applyFont="1" applyBorder="1" applyAlignment="1">
      <alignment horizontal="center" vertical="center"/>
    </xf>
    <xf numFmtId="166" fontId="27" fillId="0" borderId="42" xfId="0" applyNumberFormat="1" applyFont="1" applyBorder="1"/>
    <xf numFmtId="10" fontId="27" fillId="0" borderId="24" xfId="0" applyNumberFormat="1" applyFont="1" applyBorder="1"/>
    <xf numFmtId="10" fontId="27" fillId="0" borderId="42" xfId="0" applyNumberFormat="1" applyFont="1" applyBorder="1"/>
    <xf numFmtId="10" fontId="27" fillId="0" borderId="25" xfId="0" applyNumberFormat="1" applyFont="1" applyBorder="1"/>
    <xf numFmtId="44" fontId="26" fillId="0" borderId="38" xfId="2" applyFont="1" applyBorder="1" applyAlignment="1">
      <alignment horizontal="center" vertical="center"/>
    </xf>
    <xf numFmtId="44" fontId="26" fillId="0" borderId="15" xfId="2" applyFont="1" applyBorder="1" applyAlignment="1">
      <alignment horizontal="center" vertical="center"/>
    </xf>
    <xf numFmtId="44" fontId="26" fillId="0" borderId="46" xfId="2" applyFont="1" applyBorder="1" applyAlignment="1">
      <alignment horizontal="center" vertical="center"/>
    </xf>
    <xf numFmtId="44" fontId="26" fillId="0" borderId="39" xfId="2" applyFont="1" applyBorder="1" applyAlignment="1">
      <alignment horizontal="center" vertical="center"/>
    </xf>
    <xf numFmtId="2" fontId="8" fillId="0" borderId="15" xfId="0" applyNumberFormat="1" applyFont="1" applyBorder="1" applyAlignment="1">
      <alignment horizontal="center" vertical="center"/>
    </xf>
    <xf numFmtId="2" fontId="25" fillId="0" borderId="27" xfId="0" applyNumberFormat="1" applyFont="1" applyBorder="1" applyAlignment="1">
      <alignment horizontal="center" vertical="center"/>
    </xf>
    <xf numFmtId="2" fontId="8" fillId="0" borderId="60" xfId="0" applyNumberFormat="1" applyFont="1" applyBorder="1" applyAlignment="1">
      <alignment horizontal="center" vertical="center"/>
    </xf>
    <xf numFmtId="2" fontId="8" fillId="0" borderId="42" xfId="0" applyNumberFormat="1" applyFont="1" applyBorder="1" applyAlignment="1">
      <alignment horizontal="center" vertical="center"/>
    </xf>
    <xf numFmtId="2" fontId="8" fillId="0" borderId="65" xfId="0" applyNumberFormat="1" applyFont="1" applyBorder="1" applyAlignment="1">
      <alignment horizontal="center" vertical="center"/>
    </xf>
    <xf numFmtId="44" fontId="26" fillId="0" borderId="67" xfId="2" applyFont="1" applyBorder="1" applyAlignment="1">
      <alignment horizontal="center" vertical="center"/>
    </xf>
    <xf numFmtId="44" fontId="26" fillId="0" borderId="65" xfId="2" applyFont="1" applyBorder="1"/>
    <xf numFmtId="44" fontId="26" fillId="0" borderId="16" xfId="2" applyFont="1" applyBorder="1"/>
    <xf numFmtId="44" fontId="26" fillId="0" borderId="41" xfId="2" applyFont="1" applyBorder="1"/>
    <xf numFmtId="2" fontId="25" fillId="0" borderId="29" xfId="0" applyNumberFormat="1" applyFont="1" applyBorder="1" applyAlignment="1">
      <alignment horizontal="center" vertical="center"/>
    </xf>
    <xf numFmtId="10" fontId="25" fillId="0" borderId="29" xfId="0" applyNumberFormat="1" applyFont="1" applyBorder="1"/>
    <xf numFmtId="10" fontId="25" fillId="0" borderId="57" xfId="0" applyNumberFormat="1" applyFont="1" applyBorder="1"/>
    <xf numFmtId="10" fontId="25" fillId="0" borderId="58" xfId="0" applyNumberFormat="1" applyFont="1" applyBorder="1"/>
    <xf numFmtId="2" fontId="8" fillId="0" borderId="27" xfId="0" applyNumberFormat="1" applyFont="1" applyBorder="1" applyAlignment="1">
      <alignment horizontal="center" vertical="center"/>
    </xf>
    <xf numFmtId="44" fontId="26" fillId="0" borderId="27" xfId="2" applyFont="1" applyBorder="1"/>
    <xf numFmtId="44" fontId="26" fillId="0" borderId="47" xfId="2" applyFont="1" applyBorder="1"/>
    <xf numFmtId="44" fontId="26" fillId="0" borderId="55" xfId="2" applyFont="1" applyBorder="1"/>
    <xf numFmtId="2" fontId="8" fillId="0" borderId="29" xfId="0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center" wrapText="1"/>
    </xf>
    <xf numFmtId="44" fontId="23" fillId="0" borderId="0" xfId="1" applyNumberFormat="1" applyFont="1" applyBorder="1" applyAlignment="1">
      <alignment vertical="center"/>
    </xf>
    <xf numFmtId="0" fontId="23" fillId="0" borderId="0" xfId="1" applyFont="1" applyBorder="1" applyAlignment="1">
      <alignment horizontal="center" vertical="center" wrapText="1"/>
    </xf>
    <xf numFmtId="0" fontId="25" fillId="0" borderId="50" xfId="0" applyFont="1" applyBorder="1"/>
    <xf numFmtId="0" fontId="25" fillId="0" borderId="38" xfId="0" applyFont="1" applyBorder="1" applyAlignment="1"/>
    <xf numFmtId="0" fontId="25" fillId="0" borderId="46" xfId="0" applyFont="1" applyBorder="1" applyAlignment="1"/>
    <xf numFmtId="0" fontId="25" fillId="0" borderId="39" xfId="0" applyFont="1" applyBorder="1" applyAlignment="1"/>
    <xf numFmtId="49" fontId="7" fillId="0" borderId="1" xfId="1" applyNumberFormat="1" applyFont="1" applyFill="1" applyBorder="1" applyAlignment="1">
      <alignment horizontal="center" vertical="center"/>
    </xf>
    <xf numFmtId="49" fontId="7" fillId="0" borderId="4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0" fontId="4" fillId="5" borderId="21" xfId="1" applyFont="1" applyFill="1" applyBorder="1" applyAlignment="1">
      <alignment horizontal="center" vertical="center" wrapText="1"/>
    </xf>
    <xf numFmtId="0" fontId="4" fillId="5" borderId="31" xfId="1" applyFont="1" applyFill="1" applyBorder="1" applyAlignment="1">
      <alignment horizontal="center" vertical="center" wrapText="1"/>
    </xf>
    <xf numFmtId="0" fontId="2" fillId="0" borderId="46" xfId="1" applyFont="1" applyBorder="1" applyAlignment="1">
      <alignment horizontal="left" vertical="center"/>
    </xf>
    <xf numFmtId="0" fontId="2" fillId="0" borderId="39" xfId="1" applyFont="1" applyBorder="1" applyAlignment="1">
      <alignment horizontal="left" vertical="center"/>
    </xf>
    <xf numFmtId="0" fontId="4" fillId="5" borderId="21" xfId="1" applyFont="1" applyFill="1" applyBorder="1" applyAlignment="1">
      <alignment horizontal="center" vertical="center"/>
    </xf>
    <xf numFmtId="0" fontId="2" fillId="0" borderId="46" xfId="1" applyFont="1" applyBorder="1" applyAlignment="1">
      <alignment horizontal="left" vertical="center" wrapText="1"/>
    </xf>
    <xf numFmtId="0" fontId="2" fillId="0" borderId="39" xfId="1" applyFont="1" applyBorder="1" applyAlignment="1">
      <alignment horizontal="left" vertical="center" wrapText="1"/>
    </xf>
    <xf numFmtId="0" fontId="2" fillId="0" borderId="46" xfId="1" applyFont="1" applyFill="1" applyBorder="1" applyAlignment="1">
      <alignment horizontal="left"/>
    </xf>
    <xf numFmtId="0" fontId="2" fillId="0" borderId="39" xfId="1" applyFont="1" applyFill="1" applyBorder="1" applyAlignment="1">
      <alignment horizontal="left"/>
    </xf>
    <xf numFmtId="49" fontId="7" fillId="5" borderId="21" xfId="1" applyNumberFormat="1" applyFont="1" applyFill="1" applyBorder="1" applyAlignment="1">
      <alignment horizontal="center" vertical="center"/>
    </xf>
    <xf numFmtId="49" fontId="7" fillId="5" borderId="31" xfId="1" applyNumberFormat="1" applyFont="1" applyFill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4" fillId="4" borderId="21" xfId="1" applyFont="1" applyFill="1" applyBorder="1" applyAlignment="1">
      <alignment horizontal="center" vertical="center"/>
    </xf>
    <xf numFmtId="0" fontId="4" fillId="4" borderId="31" xfId="1" applyFont="1" applyFill="1" applyBorder="1" applyAlignment="1">
      <alignment horizontal="center" vertical="center"/>
    </xf>
    <xf numFmtId="0" fontId="4" fillId="4" borderId="21" xfId="1" applyFont="1" applyFill="1" applyBorder="1" applyAlignment="1">
      <alignment horizontal="center" vertical="center" wrapText="1"/>
    </xf>
    <xf numFmtId="0" fontId="4" fillId="4" borderId="22" xfId="1" applyFont="1" applyFill="1" applyBorder="1" applyAlignment="1">
      <alignment horizontal="center" vertical="center" wrapText="1"/>
    </xf>
    <xf numFmtId="49" fontId="7" fillId="0" borderId="13" xfId="1" applyNumberFormat="1" applyFont="1" applyFill="1" applyBorder="1" applyAlignment="1">
      <alignment horizontal="center" vertical="center"/>
    </xf>
    <xf numFmtId="0" fontId="1" fillId="0" borderId="1" xfId="1" applyBorder="1" applyAlignment="1">
      <alignment horizontal="center"/>
    </xf>
    <xf numFmtId="0" fontId="13" fillId="0" borderId="13" xfId="0" applyFont="1" applyBorder="1" applyAlignment="1">
      <alignment horizontal="center" vertical="center"/>
    </xf>
    <xf numFmtId="49" fontId="7" fillId="0" borderId="7" xfId="1" applyNumberFormat="1" applyFont="1" applyBorder="1" applyAlignment="1">
      <alignment horizontal="center" vertical="center"/>
    </xf>
    <xf numFmtId="49" fontId="7" fillId="0" borderId="14" xfId="1" applyNumberFormat="1" applyFont="1" applyFill="1" applyBorder="1" applyAlignment="1">
      <alignment horizontal="center" vertical="center"/>
    </xf>
    <xf numFmtId="49" fontId="7" fillId="0" borderId="19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" fillId="0" borderId="22" xfId="1" applyFont="1" applyBorder="1" applyAlignment="1">
      <alignment horizontal="left" vertical="center" wrapText="1"/>
    </xf>
    <xf numFmtId="0" fontId="4" fillId="0" borderId="17" xfId="1" applyFont="1" applyBorder="1" applyAlignment="1">
      <alignment horizontal="left" vertical="center" wrapText="1"/>
    </xf>
    <xf numFmtId="2" fontId="6" fillId="0" borderId="2" xfId="1" applyNumberFormat="1" applyFont="1" applyBorder="1" applyAlignment="1">
      <alignment horizontal="center" vertical="center"/>
    </xf>
    <xf numFmtId="2" fontId="6" fillId="0" borderId="13" xfId="1" applyNumberFormat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2" fontId="1" fillId="0" borderId="2" xfId="1" applyNumberFormat="1" applyFont="1" applyBorder="1" applyAlignment="1">
      <alignment horizontal="center" vertical="center"/>
    </xf>
    <xf numFmtId="2" fontId="1" fillId="0" borderId="13" xfId="1" applyNumberFormat="1" applyFont="1" applyBorder="1" applyAlignment="1">
      <alignment horizontal="center" vertical="center"/>
    </xf>
    <xf numFmtId="44" fontId="1" fillId="0" borderId="2" xfId="2" applyFont="1" applyBorder="1" applyAlignment="1">
      <alignment horizontal="center" vertical="center"/>
    </xf>
    <xf numFmtId="44" fontId="1" fillId="0" borderId="13" xfId="2" applyFont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4" fillId="5" borderId="3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/>
    </xf>
    <xf numFmtId="2" fontId="1" fillId="0" borderId="2" xfId="1" applyNumberFormat="1" applyBorder="1" applyAlignment="1">
      <alignment horizontal="center" vertical="center"/>
    </xf>
    <xf numFmtId="2" fontId="1" fillId="0" borderId="13" xfId="1" applyNumberFormat="1" applyBorder="1" applyAlignment="1">
      <alignment horizontal="center" vertical="center"/>
    </xf>
    <xf numFmtId="0" fontId="4" fillId="0" borderId="22" xfId="1" applyFont="1" applyFill="1" applyBorder="1" applyAlignment="1">
      <alignment horizontal="left" vertical="center"/>
    </xf>
    <xf numFmtId="0" fontId="4" fillId="0" borderId="17" xfId="1" applyFont="1" applyFill="1" applyBorder="1" applyAlignment="1">
      <alignment horizontal="left" vertical="center"/>
    </xf>
    <xf numFmtId="0" fontId="1" fillId="4" borderId="60" xfId="1" applyFont="1" applyFill="1" applyBorder="1" applyAlignment="1">
      <alignment horizontal="center" vertical="center"/>
    </xf>
    <xf numFmtId="0" fontId="1" fillId="4" borderId="65" xfId="1" applyFont="1" applyFill="1" applyBorder="1" applyAlignment="1">
      <alignment horizontal="center" vertical="center"/>
    </xf>
    <xf numFmtId="0" fontId="8" fillId="4" borderId="21" xfId="1" applyFont="1" applyFill="1" applyBorder="1" applyAlignment="1">
      <alignment horizontal="center" vertical="center"/>
    </xf>
    <xf numFmtId="0" fontId="8" fillId="4" borderId="31" xfId="1" applyFont="1" applyFill="1" applyBorder="1" applyAlignment="1">
      <alignment horizontal="center" vertical="center"/>
    </xf>
    <xf numFmtId="0" fontId="4" fillId="4" borderId="22" xfId="1" applyFont="1" applyFill="1" applyBorder="1" applyAlignment="1">
      <alignment horizontal="center" vertical="center"/>
    </xf>
    <xf numFmtId="0" fontId="4" fillId="4" borderId="31" xfId="1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left" vertical="center"/>
    </xf>
    <xf numFmtId="0" fontId="2" fillId="0" borderId="25" xfId="1" applyFont="1" applyFill="1" applyBorder="1" applyAlignment="1">
      <alignment horizontal="left" vertical="center"/>
    </xf>
    <xf numFmtId="0" fontId="2" fillId="0" borderId="46" xfId="1" applyFont="1" applyBorder="1" applyAlignment="1">
      <alignment horizontal="left"/>
    </xf>
    <xf numFmtId="0" fontId="2" fillId="0" borderId="39" xfId="1" applyFont="1" applyBorder="1" applyAlignment="1">
      <alignment horizontal="left"/>
    </xf>
    <xf numFmtId="0" fontId="1" fillId="0" borderId="1" xfId="1" applyFill="1" applyBorder="1" applyAlignment="1">
      <alignment vertical="center"/>
    </xf>
    <xf numFmtId="0" fontId="6" fillId="4" borderId="6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left" vertical="top" wrapText="1"/>
    </xf>
    <xf numFmtId="2" fontId="6" fillId="0" borderId="1" xfId="1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2" fontId="1" fillId="0" borderId="1" xfId="1" applyNumberFormat="1" applyFill="1" applyBorder="1" applyAlignment="1">
      <alignment horizontal="center" vertical="center"/>
    </xf>
    <xf numFmtId="44" fontId="1" fillId="0" borderId="1" xfId="2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4" fillId="4" borderId="21" xfId="1" applyFont="1" applyFill="1" applyBorder="1" applyAlignment="1">
      <alignment horizontal="center"/>
    </xf>
    <xf numFmtId="0" fontId="1" fillId="0" borderId="1" xfId="1" applyBorder="1" applyAlignment="1">
      <alignment horizontal="center" vertical="center"/>
    </xf>
    <xf numFmtId="0" fontId="4" fillId="0" borderId="22" xfId="1" applyFont="1" applyBorder="1" applyAlignment="1">
      <alignment horizontal="left" vertical="top" wrapText="1"/>
    </xf>
    <xf numFmtId="0" fontId="4" fillId="0" borderId="17" xfId="1" applyFont="1" applyBorder="1" applyAlignment="1">
      <alignment horizontal="left" vertical="top" wrapText="1"/>
    </xf>
    <xf numFmtId="2" fontId="6" fillId="0" borderId="2" xfId="1" applyNumberFormat="1" applyFont="1" applyFill="1" applyBorder="1" applyAlignment="1">
      <alignment horizontal="center" vertical="center"/>
    </xf>
    <xf numFmtId="2" fontId="6" fillId="0" borderId="13" xfId="1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1" fillId="0" borderId="22" xfId="1" applyFont="1" applyFill="1" applyBorder="1" applyAlignment="1">
      <alignment horizontal="left" vertical="top" wrapText="1"/>
    </xf>
    <xf numFmtId="0" fontId="11" fillId="0" borderId="17" xfId="1" applyFont="1" applyFill="1" applyBorder="1" applyAlignment="1">
      <alignment horizontal="left" vertical="top" wrapText="1"/>
    </xf>
    <xf numFmtId="2" fontId="13" fillId="0" borderId="2" xfId="1" applyNumberFormat="1" applyFont="1" applyFill="1" applyBorder="1" applyAlignment="1">
      <alignment horizontal="center" vertical="center"/>
    </xf>
    <xf numFmtId="2" fontId="13" fillId="0" borderId="13" xfId="1" applyNumberFormat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3" fillId="0" borderId="13" xfId="1" applyFont="1" applyFill="1" applyBorder="1" applyAlignment="1">
      <alignment horizontal="center" vertical="center"/>
    </xf>
    <xf numFmtId="44" fontId="13" fillId="0" borderId="20" xfId="2" applyFont="1" applyFill="1" applyBorder="1" applyAlignment="1">
      <alignment horizontal="center" vertical="center"/>
    </xf>
    <xf numFmtId="44" fontId="13" fillId="0" borderId="18" xfId="2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" fillId="2" borderId="21" xfId="1" applyFill="1" applyBorder="1" applyAlignment="1">
      <alignment horizontal="center"/>
    </xf>
    <xf numFmtId="0" fontId="1" fillId="2" borderId="31" xfId="1" applyFill="1" applyBorder="1" applyAlignment="1">
      <alignment horizontal="center"/>
    </xf>
    <xf numFmtId="0" fontId="13" fillId="0" borderId="20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44" fontId="1" fillId="0" borderId="2" xfId="2" applyFont="1" applyFill="1" applyBorder="1" applyAlignment="1">
      <alignment horizontal="center" vertical="center"/>
    </xf>
    <xf numFmtId="44" fontId="1" fillId="0" borderId="13" xfId="2" applyFont="1" applyFill="1" applyBorder="1" applyAlignment="1">
      <alignment horizontal="center" vertical="center"/>
    </xf>
    <xf numFmtId="2" fontId="1" fillId="0" borderId="2" xfId="1" applyNumberFormat="1" applyFill="1" applyBorder="1" applyAlignment="1">
      <alignment horizontal="center" vertical="center"/>
    </xf>
    <xf numFmtId="2" fontId="1" fillId="0" borderId="13" xfId="1" applyNumberForma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13" xfId="1" applyFont="1" applyFill="1" applyBorder="1" applyAlignment="1">
      <alignment horizontal="center" vertical="center"/>
    </xf>
    <xf numFmtId="2" fontId="6" fillId="4" borderId="21" xfId="1" applyNumberFormat="1" applyFont="1" applyFill="1" applyBorder="1" applyAlignment="1">
      <alignment horizontal="center"/>
    </xf>
    <xf numFmtId="2" fontId="6" fillId="4" borderId="31" xfId="1" applyNumberFormat="1" applyFont="1" applyFill="1" applyBorder="1" applyAlignment="1">
      <alignment horizontal="center"/>
    </xf>
    <xf numFmtId="49" fontId="7" fillId="4" borderId="45" xfId="1" applyNumberFormat="1" applyFont="1" applyFill="1" applyBorder="1" applyAlignment="1">
      <alignment horizontal="center" vertical="center"/>
    </xf>
    <xf numFmtId="49" fontId="7" fillId="4" borderId="64" xfId="1" applyNumberFormat="1" applyFont="1" applyFill="1" applyBorder="1" applyAlignment="1">
      <alignment horizontal="center" vertical="center"/>
    </xf>
    <xf numFmtId="49" fontId="7" fillId="4" borderId="59" xfId="1" applyNumberFormat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center" vertical="center" wrapText="1"/>
    </xf>
    <xf numFmtId="0" fontId="4" fillId="4" borderId="36" xfId="1" applyFont="1" applyFill="1" applyBorder="1" applyAlignment="1">
      <alignment horizontal="center" vertical="center" wrapText="1"/>
    </xf>
    <xf numFmtId="0" fontId="6" fillId="4" borderId="21" xfId="1" applyFont="1" applyFill="1" applyBorder="1" applyAlignment="1">
      <alignment horizontal="center" vertical="center"/>
    </xf>
    <xf numFmtId="0" fontId="6" fillId="4" borderId="31" xfId="1" applyFont="1" applyFill="1" applyBorder="1" applyAlignment="1">
      <alignment horizontal="center" vertical="center"/>
    </xf>
    <xf numFmtId="49" fontId="7" fillId="0" borderId="13" xfId="1" applyNumberFormat="1" applyFont="1" applyFill="1" applyBorder="1" applyAlignment="1">
      <alignment horizontal="center" vertical="center" wrapText="1"/>
    </xf>
    <xf numFmtId="49" fontId="7" fillId="0" borderId="30" xfId="1" applyNumberFormat="1" applyFont="1" applyFill="1" applyBorder="1" applyAlignment="1">
      <alignment horizontal="center" vertical="center" wrapText="1"/>
    </xf>
    <xf numFmtId="0" fontId="1" fillId="2" borderId="0" xfId="1" applyFill="1" applyBorder="1" applyAlignment="1">
      <alignment horizontal="center"/>
    </xf>
    <xf numFmtId="0" fontId="18" fillId="6" borderId="38" xfId="0" applyFont="1" applyFill="1" applyBorder="1" applyAlignment="1">
      <alignment horizontal="left"/>
    </xf>
    <xf numFmtId="0" fontId="18" fillId="6" borderId="46" xfId="0" applyFont="1" applyFill="1" applyBorder="1" applyAlignment="1">
      <alignment horizontal="left"/>
    </xf>
    <xf numFmtId="0" fontId="18" fillId="6" borderId="39" xfId="0" applyFont="1" applyFill="1" applyBorder="1" applyAlignment="1">
      <alignment horizontal="left"/>
    </xf>
    <xf numFmtId="0" fontId="19" fillId="0" borderId="26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20" fillId="0" borderId="9" xfId="1" applyFont="1" applyBorder="1" applyAlignment="1">
      <alignment horizontal="left"/>
    </xf>
    <xf numFmtId="0" fontId="20" fillId="0" borderId="1" xfId="1" applyFont="1" applyBorder="1" applyAlignment="1">
      <alignment horizontal="left"/>
    </xf>
    <xf numFmtId="0" fontId="20" fillId="0" borderId="7" xfId="1" applyFont="1" applyBorder="1" applyAlignment="1">
      <alignment horizontal="left"/>
    </xf>
    <xf numFmtId="0" fontId="20" fillId="0" borderId="10" xfId="1" applyFont="1" applyBorder="1" applyAlignment="1">
      <alignment horizontal="left"/>
    </xf>
    <xf numFmtId="0" fontId="20" fillId="0" borderId="11" xfId="1" applyFont="1" applyBorder="1" applyAlignment="1">
      <alignment horizontal="left"/>
    </xf>
    <xf numFmtId="0" fontId="20" fillId="0" borderId="12" xfId="1" applyFont="1" applyBorder="1" applyAlignment="1">
      <alignment horizontal="left"/>
    </xf>
    <xf numFmtId="0" fontId="2" fillId="0" borderId="33" xfId="1" applyFont="1" applyBorder="1" applyAlignment="1">
      <alignment horizontal="center" vertical="center"/>
    </xf>
    <xf numFmtId="0" fontId="2" fillId="0" borderId="44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50" xfId="1" applyFont="1" applyBorder="1" applyAlignment="1">
      <alignment horizontal="center"/>
    </xf>
    <xf numFmtId="0" fontId="2" fillId="0" borderId="51" xfId="1" applyFont="1" applyBorder="1" applyAlignment="1">
      <alignment horizontal="center"/>
    </xf>
    <xf numFmtId="0" fontId="2" fillId="0" borderId="0" xfId="1" applyFont="1" applyBorder="1" applyAlignment="1">
      <alignment horizontal="left"/>
    </xf>
    <xf numFmtId="0" fontId="2" fillId="0" borderId="24" xfId="1" applyFont="1" applyBorder="1" applyAlignment="1">
      <alignment horizontal="left"/>
    </xf>
    <xf numFmtId="0" fontId="1" fillId="0" borderId="54" xfId="1" applyFont="1" applyBorder="1" applyAlignment="1">
      <alignment horizontal="left"/>
    </xf>
    <xf numFmtId="0" fontId="1" fillId="0" borderId="47" xfId="1" applyFont="1" applyBorder="1" applyAlignment="1">
      <alignment horizontal="left"/>
    </xf>
    <xf numFmtId="0" fontId="1" fillId="0" borderId="55" xfId="1" applyFont="1" applyBorder="1" applyAlignment="1">
      <alignment horizontal="left"/>
    </xf>
    <xf numFmtId="0" fontId="1" fillId="0" borderId="3" xfId="1" applyFont="1" applyBorder="1" applyAlignment="1">
      <alignment horizontal="left"/>
    </xf>
    <xf numFmtId="0" fontId="1" fillId="0" borderId="23" xfId="1" applyFont="1" applyBorder="1" applyAlignment="1">
      <alignment horizontal="left"/>
    </xf>
    <xf numFmtId="0" fontId="1" fillId="0" borderId="63" xfId="1" applyFont="1" applyBorder="1" applyAlignment="1">
      <alignment horizontal="left"/>
    </xf>
    <xf numFmtId="0" fontId="1" fillId="0" borderId="62" xfId="1" applyFont="1" applyBorder="1" applyAlignment="1">
      <alignment horizontal="left"/>
    </xf>
    <xf numFmtId="0" fontId="1" fillId="0" borderId="37" xfId="1" applyBorder="1" applyAlignment="1">
      <alignment horizontal="center"/>
    </xf>
    <xf numFmtId="0" fontId="1" fillId="0" borderId="24" xfId="1" applyBorder="1" applyAlignment="1">
      <alignment horizontal="center"/>
    </xf>
    <xf numFmtId="0" fontId="1" fillId="0" borderId="25" xfId="1" applyBorder="1" applyAlignment="1">
      <alignment horizontal="center"/>
    </xf>
    <xf numFmtId="0" fontId="21" fillId="0" borderId="8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49" fontId="5" fillId="2" borderId="43" xfId="1" applyNumberFormat="1" applyFont="1" applyFill="1" applyBorder="1" applyAlignment="1">
      <alignment horizontal="center" vertical="center"/>
    </xf>
    <xf numFmtId="49" fontId="5" fillId="2" borderId="61" xfId="1" applyNumberFormat="1" applyFont="1" applyFill="1" applyBorder="1" applyAlignment="1">
      <alignment horizontal="center" vertical="center"/>
    </xf>
    <xf numFmtId="49" fontId="5" fillId="2" borderId="42" xfId="1" applyNumberFormat="1" applyFont="1" applyFill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0" borderId="44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3" fillId="0" borderId="37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1" fillId="0" borderId="10" xfId="1" applyFont="1" applyBorder="1" applyAlignment="1">
      <alignment horizontal="left"/>
    </xf>
    <xf numFmtId="0" fontId="1" fillId="0" borderId="11" xfId="1" applyFont="1" applyBorder="1" applyAlignment="1">
      <alignment horizontal="left"/>
    </xf>
    <xf numFmtId="0" fontId="1" fillId="0" borderId="12" xfId="1" applyFont="1" applyBorder="1" applyAlignment="1">
      <alignment horizontal="left"/>
    </xf>
    <xf numFmtId="0" fontId="4" fillId="5" borderId="56" xfId="1" applyFont="1" applyFill="1" applyBorder="1" applyAlignment="1">
      <alignment horizontal="center" vertical="center"/>
    </xf>
    <xf numFmtId="0" fontId="4" fillId="5" borderId="57" xfId="1" applyFont="1" applyFill="1" applyBorder="1" applyAlignment="1">
      <alignment horizontal="center" vertical="center"/>
    </xf>
    <xf numFmtId="0" fontId="4" fillId="5" borderId="58" xfId="1" applyFont="1" applyFill="1" applyBorder="1" applyAlignment="1">
      <alignment horizontal="center" vertical="center"/>
    </xf>
    <xf numFmtId="0" fontId="2" fillId="0" borderId="46" xfId="1" applyFont="1" applyBorder="1" applyAlignment="1">
      <alignment horizontal="center"/>
    </xf>
    <xf numFmtId="0" fontId="2" fillId="0" borderId="39" xfId="1" applyFont="1" applyBorder="1" applyAlignment="1">
      <alignment horizontal="center"/>
    </xf>
    <xf numFmtId="0" fontId="2" fillId="0" borderId="46" xfId="1" applyFont="1" applyFill="1" applyBorder="1" applyAlignment="1">
      <alignment horizontal="left" vertical="center"/>
    </xf>
    <xf numFmtId="0" fontId="2" fillId="0" borderId="39" xfId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" fillId="0" borderId="35" xfId="1" applyBorder="1" applyAlignment="1">
      <alignment horizontal="center"/>
    </xf>
    <xf numFmtId="0" fontId="1" fillId="0" borderId="0" xfId="1" applyBorder="1" applyAlignment="1">
      <alignment horizontal="center"/>
    </xf>
    <xf numFmtId="0" fontId="2" fillId="0" borderId="53" xfId="1" applyFont="1" applyBorder="1" applyAlignment="1">
      <alignment horizontal="left" vertical="center"/>
    </xf>
    <xf numFmtId="0" fontId="2" fillId="0" borderId="52" xfId="1" applyFont="1" applyBorder="1" applyAlignment="1">
      <alignment horizontal="left" vertical="center"/>
    </xf>
    <xf numFmtId="0" fontId="2" fillId="0" borderId="49" xfId="1" applyFont="1" applyBorder="1" applyAlignment="1">
      <alignment horizontal="left" vertical="center"/>
    </xf>
    <xf numFmtId="0" fontId="1" fillId="2" borderId="36" xfId="1" applyFill="1" applyBorder="1" applyAlignment="1">
      <alignment horizontal="center"/>
    </xf>
    <xf numFmtId="49" fontId="7" fillId="4" borderId="35" xfId="1" applyNumberFormat="1" applyFont="1" applyFill="1" applyBorder="1" applyAlignment="1">
      <alignment horizontal="center" vertical="center"/>
    </xf>
    <xf numFmtId="49" fontId="7" fillId="4" borderId="0" xfId="1" applyNumberFormat="1" applyFont="1" applyFill="1" applyBorder="1" applyAlignment="1">
      <alignment horizontal="center" vertical="center"/>
    </xf>
    <xf numFmtId="49" fontId="7" fillId="4" borderId="36" xfId="1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44" xfId="1" applyFont="1" applyBorder="1" applyAlignment="1">
      <alignment horizontal="left" vertical="center"/>
    </xf>
    <xf numFmtId="0" fontId="2" fillId="0" borderId="34" xfId="1" applyFont="1" applyBorder="1" applyAlignment="1">
      <alignment horizontal="left" vertical="center"/>
    </xf>
    <xf numFmtId="0" fontId="1" fillId="0" borderId="1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44" fontId="23" fillId="0" borderId="35" xfId="2" applyFont="1" applyFill="1" applyBorder="1" applyAlignment="1">
      <alignment horizontal="center" vertical="center"/>
    </xf>
    <xf numFmtId="44" fontId="23" fillId="0" borderId="0" xfId="2" applyFont="1" applyFill="1" applyBorder="1" applyAlignment="1">
      <alignment horizontal="center" vertical="center"/>
    </xf>
    <xf numFmtId="44" fontId="23" fillId="0" borderId="36" xfId="2" applyFont="1" applyFill="1" applyBorder="1" applyAlignment="1">
      <alignment horizontal="center" vertical="center"/>
    </xf>
    <xf numFmtId="44" fontId="23" fillId="0" borderId="37" xfId="2" applyFont="1" applyFill="1" applyBorder="1" applyAlignment="1">
      <alignment horizontal="center" vertical="center"/>
    </xf>
    <xf numFmtId="44" fontId="23" fillId="0" borderId="24" xfId="2" applyFont="1" applyFill="1" applyBorder="1" applyAlignment="1">
      <alignment horizontal="center" vertical="center"/>
    </xf>
    <xf numFmtId="44" fontId="23" fillId="0" borderId="25" xfId="2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0" fontId="23" fillId="0" borderId="34" xfId="1" applyFont="1" applyFill="1" applyBorder="1" applyAlignment="1">
      <alignment horizontal="center" vertical="center"/>
    </xf>
    <xf numFmtId="0" fontId="23" fillId="0" borderId="37" xfId="1" applyFont="1" applyFill="1" applyBorder="1" applyAlignment="1">
      <alignment horizontal="center" vertical="center"/>
    </xf>
    <xf numFmtId="0" fontId="23" fillId="0" borderId="25" xfId="1" applyFont="1" applyFill="1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0" borderId="24" xfId="0" applyBorder="1" applyAlignment="1">
      <alignment horizontal="center"/>
    </xf>
    <xf numFmtId="0" fontId="2" fillId="0" borderId="37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/>
    </xf>
    <xf numFmtId="44" fontId="23" fillId="0" borderId="33" xfId="1" applyNumberFormat="1" applyFont="1" applyBorder="1" applyAlignment="1">
      <alignment vertical="center"/>
    </xf>
    <xf numFmtId="44" fontId="23" fillId="0" borderId="44" xfId="1" applyNumberFormat="1" applyFont="1" applyBorder="1" applyAlignment="1">
      <alignment vertical="center"/>
    </xf>
    <xf numFmtId="44" fontId="23" fillId="0" borderId="34" xfId="1" applyNumberFormat="1" applyFont="1" applyBorder="1" applyAlignment="1">
      <alignment vertical="center"/>
    </xf>
    <xf numFmtId="44" fontId="23" fillId="0" borderId="35" xfId="1" applyNumberFormat="1" applyFont="1" applyBorder="1" applyAlignment="1">
      <alignment vertical="center"/>
    </xf>
    <xf numFmtId="44" fontId="23" fillId="0" borderId="0" xfId="1" applyNumberFormat="1" applyFont="1" applyBorder="1" applyAlignment="1">
      <alignment vertical="center"/>
    </xf>
    <xf numFmtId="44" fontId="23" fillId="0" borderId="36" xfId="1" applyNumberFormat="1" applyFont="1" applyBorder="1" applyAlignment="1">
      <alignment vertical="center"/>
    </xf>
    <xf numFmtId="44" fontId="23" fillId="0" borderId="37" xfId="1" applyNumberFormat="1" applyFont="1" applyBorder="1" applyAlignment="1">
      <alignment vertical="center"/>
    </xf>
    <xf numFmtId="44" fontId="23" fillId="0" borderId="24" xfId="1" applyNumberFormat="1" applyFont="1" applyBorder="1" applyAlignment="1">
      <alignment vertical="center"/>
    </xf>
    <xf numFmtId="44" fontId="23" fillId="0" borderId="25" xfId="1" applyNumberFormat="1" applyFont="1" applyBorder="1" applyAlignment="1">
      <alignment vertical="center"/>
    </xf>
    <xf numFmtId="0" fontId="23" fillId="0" borderId="33" xfId="1" applyFont="1" applyBorder="1" applyAlignment="1">
      <alignment horizontal="center" vertical="center" wrapText="1"/>
    </xf>
    <xf numFmtId="0" fontId="23" fillId="0" borderId="44" xfId="1" applyFont="1" applyBorder="1" applyAlignment="1">
      <alignment horizontal="center" vertical="center" wrapText="1"/>
    </xf>
    <xf numFmtId="0" fontId="23" fillId="0" borderId="34" xfId="1" applyFont="1" applyBorder="1" applyAlignment="1">
      <alignment horizontal="center" vertical="center" wrapText="1"/>
    </xf>
    <xf numFmtId="0" fontId="23" fillId="0" borderId="35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0" fontId="23" fillId="0" borderId="36" xfId="1" applyFont="1" applyBorder="1" applyAlignment="1">
      <alignment horizontal="center" vertical="center" wrapText="1"/>
    </xf>
    <xf numFmtId="0" fontId="23" fillId="0" borderId="37" xfId="1" applyFont="1" applyBorder="1" applyAlignment="1">
      <alignment horizontal="center" vertical="center" wrapText="1"/>
    </xf>
    <xf numFmtId="0" fontId="23" fillId="0" borderId="24" xfId="1" applyFont="1" applyBorder="1" applyAlignment="1">
      <alignment horizontal="center" vertical="center" wrapText="1"/>
    </xf>
    <xf numFmtId="0" fontId="23" fillId="0" borderId="25" xfId="1" applyFont="1" applyBorder="1" applyAlignment="1">
      <alignment horizontal="center" vertical="center" wrapText="1"/>
    </xf>
    <xf numFmtId="0" fontId="25" fillId="0" borderId="65" xfId="0" applyFont="1" applyBorder="1" applyAlignment="1">
      <alignment horizontal="center" vertical="center"/>
    </xf>
    <xf numFmtId="0" fontId="25" fillId="0" borderId="60" xfId="0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44" xfId="0" applyFont="1" applyBorder="1" applyAlignment="1">
      <alignment horizontal="left" vertical="center"/>
    </xf>
    <xf numFmtId="0" fontId="25" fillId="0" borderId="2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7" fillId="0" borderId="26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62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 wrapText="1"/>
    </xf>
    <xf numFmtId="0" fontId="25" fillId="0" borderId="44" xfId="0" applyFont="1" applyBorder="1" applyAlignment="1">
      <alignment horizontal="left" vertical="center" wrapText="1"/>
    </xf>
    <xf numFmtId="0" fontId="25" fillId="0" borderId="24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/>
    </xf>
    <xf numFmtId="2" fontId="25" fillId="0" borderId="44" xfId="0" applyNumberFormat="1" applyFont="1" applyBorder="1" applyAlignment="1">
      <alignment horizontal="left" vertical="center"/>
    </xf>
    <xf numFmtId="2" fontId="25" fillId="0" borderId="24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6" fillId="0" borderId="27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7" fillId="0" borderId="65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8" fillId="0" borderId="33" xfId="0" applyFont="1" applyBorder="1" applyAlignment="1">
      <alignment horizontal="left" vertical="center" wrapText="1"/>
    </xf>
    <xf numFmtId="0" fontId="25" fillId="0" borderId="34" xfId="0" applyFont="1" applyBorder="1" applyAlignment="1">
      <alignment horizontal="left" vertical="center" wrapText="1"/>
    </xf>
    <xf numFmtId="0" fontId="25" fillId="0" borderId="37" xfId="0" applyFont="1" applyBorder="1" applyAlignment="1">
      <alignment horizontal="left" vertical="center" wrapText="1"/>
    </xf>
    <xf numFmtId="0" fontId="25" fillId="0" borderId="25" xfId="0" applyFont="1" applyBorder="1" applyAlignment="1">
      <alignment horizontal="left" vertical="center" wrapText="1"/>
    </xf>
    <xf numFmtId="0" fontId="28" fillId="0" borderId="37" xfId="0" applyFont="1" applyBorder="1" applyAlignment="1">
      <alignment horizontal="center"/>
    </xf>
    <xf numFmtId="0" fontId="28" fillId="0" borderId="24" xfId="0" applyFont="1" applyBorder="1" applyAlignment="1">
      <alignment horizontal="center"/>
    </xf>
    <xf numFmtId="0" fontId="28" fillId="0" borderId="25" xfId="0" applyFont="1" applyBorder="1" applyAlignment="1">
      <alignment horizontal="center"/>
    </xf>
    <xf numFmtId="0" fontId="26" fillId="0" borderId="44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4" fillId="7" borderId="26" xfId="0" applyFont="1" applyFill="1" applyBorder="1" applyAlignment="1">
      <alignment horizontal="center" vertical="center"/>
    </xf>
    <xf numFmtId="0" fontId="24" fillId="7" borderId="4" xfId="0" applyFont="1" applyFill="1" applyBorder="1" applyAlignment="1">
      <alignment horizontal="center" vertical="center"/>
    </xf>
    <xf numFmtId="0" fontId="24" fillId="7" borderId="23" xfId="0" applyFont="1" applyFill="1" applyBorder="1" applyAlignment="1">
      <alignment horizontal="center" vertical="center"/>
    </xf>
    <xf numFmtId="0" fontId="24" fillId="7" borderId="10" xfId="0" applyFont="1" applyFill="1" applyBorder="1" applyAlignment="1">
      <alignment horizontal="center" vertical="center"/>
    </xf>
    <xf numFmtId="0" fontId="24" fillId="7" borderId="11" xfId="0" applyFont="1" applyFill="1" applyBorder="1" applyAlignment="1">
      <alignment horizontal="center" vertical="center"/>
    </xf>
    <xf numFmtId="0" fontId="24" fillId="7" borderId="62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62" xfId="0" applyFont="1" applyBorder="1" applyAlignment="1">
      <alignment horizontal="left"/>
    </xf>
    <xf numFmtId="0" fontId="8" fillId="0" borderId="57" xfId="0" applyFont="1" applyBorder="1" applyAlignment="1">
      <alignment horizontal="left"/>
    </xf>
    <xf numFmtId="14" fontId="25" fillId="0" borderId="68" xfId="0" applyNumberFormat="1" applyFont="1" applyBorder="1" applyAlignment="1">
      <alignment horizontal="left"/>
    </xf>
    <xf numFmtId="14" fontId="25" fillId="0" borderId="69" xfId="0" applyNumberFormat="1" applyFont="1" applyBorder="1" applyAlignment="1">
      <alignment horizontal="left"/>
    </xf>
    <xf numFmtId="2" fontId="25" fillId="0" borderId="13" xfId="0" applyNumberFormat="1" applyFont="1" applyBorder="1" applyAlignment="1">
      <alignment horizontal="left"/>
    </xf>
    <xf numFmtId="2" fontId="25" fillId="0" borderId="30" xfId="0" applyNumberFormat="1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25" fillId="0" borderId="38" xfId="0" applyFont="1" applyBorder="1" applyAlignment="1"/>
    <xf numFmtId="0" fontId="25" fillId="0" borderId="46" xfId="0" applyFont="1" applyBorder="1" applyAlignment="1"/>
    <xf numFmtId="0" fontId="25" fillId="0" borderId="39" xfId="0" applyFont="1" applyBorder="1" applyAlignment="1"/>
  </cellXfs>
  <cellStyles count="3">
    <cellStyle name="Mo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0</xdr:rowOff>
    </xdr:from>
    <xdr:to>
      <xdr:col>1</xdr:col>
      <xdr:colOff>361949</xdr:colOff>
      <xdr:row>2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0"/>
          <a:ext cx="619124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161926</xdr:colOff>
      <xdr:row>0</xdr:row>
      <xdr:rowOff>0</xdr:rowOff>
    </xdr:from>
    <xdr:to>
      <xdr:col>0</xdr:col>
      <xdr:colOff>581026</xdr:colOff>
      <xdr:row>1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0"/>
          <a:ext cx="4191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57150</xdr:colOff>
      <xdr:row>0</xdr:row>
      <xdr:rowOff>47625</xdr:rowOff>
    </xdr:from>
    <xdr:ext cx="3491340" cy="361637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66750" y="47625"/>
          <a:ext cx="3491340" cy="361637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800"/>
            </a:lnSpc>
            <a:defRPr sz="1000"/>
          </a:pPr>
          <a:r>
            <a:rPr lang="pt-BR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ESTADO DE SANTA CATARINA</a:t>
          </a:r>
        </a:p>
        <a:p>
          <a:pPr algn="l" rtl="0">
            <a:lnSpc>
              <a:spcPts val="600"/>
            </a:lnSpc>
            <a:defRPr sz="1000"/>
          </a:pPr>
          <a:endParaRPr lang="pt-BR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600"/>
            </a:lnSpc>
            <a:defRPr sz="1000"/>
          </a:pPr>
          <a:r>
            <a:rPr lang="pt-BR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PREFEITURA MUNICIPAL DE IMARUÍ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8"/>
  <sheetViews>
    <sheetView workbookViewId="0">
      <selection activeCell="D5" sqref="D5:H5"/>
    </sheetView>
  </sheetViews>
  <sheetFormatPr defaultRowHeight="15" x14ac:dyDescent="0.25"/>
  <cols>
    <col min="1" max="1" width="7" customWidth="1"/>
    <col min="2" max="2" width="55.42578125" style="7" customWidth="1"/>
    <col min="3" max="3" width="9.140625" style="6"/>
    <col min="5" max="5" width="9.7109375" customWidth="1"/>
    <col min="6" max="6" width="14.28515625" bestFit="1" customWidth="1"/>
    <col min="9" max="9" width="12.140625" bestFit="1" customWidth="1"/>
  </cols>
  <sheetData>
    <row r="1" spans="1:12" x14ac:dyDescent="0.25">
      <c r="B1" s="493" t="s">
        <v>577</v>
      </c>
      <c r="C1" s="493"/>
      <c r="D1" s="493"/>
      <c r="E1" s="493"/>
      <c r="F1" s="493"/>
      <c r="G1" s="493"/>
      <c r="H1" s="493"/>
      <c r="I1" s="493"/>
      <c r="J1" s="276"/>
      <c r="K1" s="276"/>
      <c r="L1" s="276"/>
    </row>
    <row r="2" spans="1:12" x14ac:dyDescent="0.25">
      <c r="B2" s="493" t="s">
        <v>578</v>
      </c>
      <c r="C2" s="493"/>
      <c r="D2" s="493"/>
      <c r="E2" s="493"/>
      <c r="F2" s="493"/>
      <c r="G2" s="493"/>
      <c r="H2" s="493"/>
      <c r="I2" s="493"/>
      <c r="J2" s="276"/>
      <c r="K2" s="276"/>
      <c r="L2" s="276"/>
    </row>
    <row r="3" spans="1:12" ht="15.75" thickBot="1" x14ac:dyDescent="0.3">
      <c r="B3" s="494" t="s">
        <v>579</v>
      </c>
      <c r="C3" s="494"/>
      <c r="D3" s="494"/>
      <c r="E3" s="494"/>
      <c r="F3" s="494"/>
      <c r="G3" s="494"/>
      <c r="H3" s="494"/>
      <c r="I3" s="494"/>
      <c r="J3" s="276"/>
      <c r="K3" s="276"/>
      <c r="L3" s="276"/>
    </row>
    <row r="4" spans="1:12" ht="15" customHeight="1" x14ac:dyDescent="0.25">
      <c r="A4" s="514" t="s">
        <v>0</v>
      </c>
      <c r="B4" s="515"/>
      <c r="C4" s="516"/>
      <c r="D4" s="495" t="s">
        <v>449</v>
      </c>
      <c r="E4" s="496"/>
      <c r="F4" s="496"/>
      <c r="G4" s="496"/>
      <c r="H4" s="497"/>
      <c r="I4" s="511"/>
    </row>
    <row r="5" spans="1:12" ht="15" customHeight="1" thickBot="1" x14ac:dyDescent="0.3">
      <c r="A5" s="517"/>
      <c r="B5" s="518"/>
      <c r="C5" s="519"/>
      <c r="D5" s="520" t="s">
        <v>619</v>
      </c>
      <c r="E5" s="521"/>
      <c r="F5" s="521"/>
      <c r="G5" s="521"/>
      <c r="H5" s="522"/>
      <c r="I5" s="512"/>
    </row>
    <row r="6" spans="1:12" ht="15.75" customHeight="1" x14ac:dyDescent="0.25">
      <c r="A6" s="106" t="s">
        <v>2</v>
      </c>
      <c r="B6" s="498" t="s">
        <v>440</v>
      </c>
      <c r="C6" s="499"/>
      <c r="D6" s="108" t="s">
        <v>1</v>
      </c>
      <c r="E6" s="104">
        <v>41712</v>
      </c>
      <c r="F6" s="505" t="s">
        <v>448</v>
      </c>
      <c r="G6" s="506"/>
      <c r="H6" s="507"/>
      <c r="I6" s="512"/>
    </row>
    <row r="7" spans="1:12" ht="15" customHeight="1" thickBot="1" x14ac:dyDescent="0.3">
      <c r="A7" s="107" t="s">
        <v>4</v>
      </c>
      <c r="B7" s="500" t="s">
        <v>450</v>
      </c>
      <c r="C7" s="501"/>
      <c r="D7" s="109" t="s">
        <v>446</v>
      </c>
      <c r="E7" s="105" t="s">
        <v>447</v>
      </c>
      <c r="F7" s="508"/>
      <c r="G7" s="509"/>
      <c r="H7" s="510"/>
      <c r="I7" s="513"/>
    </row>
    <row r="8" spans="1:12" ht="15.75" thickBot="1" x14ac:dyDescent="0.3">
      <c r="A8" s="502"/>
      <c r="B8" s="503"/>
      <c r="C8" s="503"/>
      <c r="D8" s="503"/>
      <c r="E8" s="503"/>
      <c r="F8" s="503"/>
      <c r="G8" s="503"/>
      <c r="H8" s="503"/>
      <c r="I8" s="504"/>
    </row>
    <row r="9" spans="1:12" ht="15.75" thickBot="1" x14ac:dyDescent="0.3">
      <c r="A9" s="473" t="s">
        <v>444</v>
      </c>
      <c r="B9" s="474"/>
      <c r="C9" s="474"/>
      <c r="D9" s="474"/>
      <c r="E9" s="474"/>
      <c r="F9" s="474"/>
      <c r="G9" s="474"/>
      <c r="H9" s="474"/>
      <c r="I9" s="475"/>
    </row>
    <row r="10" spans="1:12" x14ac:dyDescent="0.25">
      <c r="A10" s="476" t="s">
        <v>442</v>
      </c>
      <c r="B10" s="477"/>
      <c r="C10" s="477"/>
      <c r="D10" s="477"/>
      <c r="E10" s="477"/>
      <c r="F10" s="477"/>
      <c r="G10" s="477"/>
      <c r="H10" s="477"/>
      <c r="I10" s="478"/>
    </row>
    <row r="11" spans="1:12" x14ac:dyDescent="0.25">
      <c r="A11" s="479" t="s">
        <v>441</v>
      </c>
      <c r="B11" s="480"/>
      <c r="C11" s="480"/>
      <c r="D11" s="480"/>
      <c r="E11" s="480"/>
      <c r="F11" s="480"/>
      <c r="G11" s="480"/>
      <c r="H11" s="480"/>
      <c r="I11" s="481"/>
    </row>
    <row r="12" spans="1:12" x14ac:dyDescent="0.25">
      <c r="A12" s="479" t="s">
        <v>443</v>
      </c>
      <c r="B12" s="480"/>
      <c r="C12" s="480"/>
      <c r="D12" s="480"/>
      <c r="E12" s="480"/>
      <c r="F12" s="480"/>
      <c r="G12" s="480"/>
      <c r="H12" s="480"/>
      <c r="I12" s="481"/>
    </row>
    <row r="13" spans="1:12" ht="15.75" thickBot="1" x14ac:dyDescent="0.3">
      <c r="A13" s="482" t="s">
        <v>445</v>
      </c>
      <c r="B13" s="483"/>
      <c r="C13" s="483"/>
      <c r="D13" s="483"/>
      <c r="E13" s="483"/>
      <c r="F13" s="483"/>
      <c r="G13" s="483"/>
      <c r="H13" s="483"/>
      <c r="I13" s="484"/>
    </row>
    <row r="14" spans="1:12" ht="15.75" thickBot="1" x14ac:dyDescent="0.3">
      <c r="A14" s="531"/>
      <c r="B14" s="532"/>
      <c r="C14" s="532"/>
      <c r="D14" s="532"/>
      <c r="E14" s="526"/>
      <c r="F14" s="526"/>
      <c r="G14" s="526"/>
      <c r="H14" s="526"/>
      <c r="I14" s="527"/>
    </row>
    <row r="15" spans="1:12" ht="15.75" thickBot="1" x14ac:dyDescent="0.3">
      <c r="A15" s="531"/>
      <c r="B15" s="532"/>
      <c r="C15" s="532"/>
      <c r="D15" s="532"/>
      <c r="E15" s="491" t="s">
        <v>5</v>
      </c>
      <c r="F15" s="492"/>
      <c r="G15" s="485" t="s">
        <v>6</v>
      </c>
      <c r="H15" s="486"/>
      <c r="I15" s="487"/>
    </row>
    <row r="16" spans="1:12" ht="15.75" thickBot="1" x14ac:dyDescent="0.3">
      <c r="A16" s="100" t="s">
        <v>7</v>
      </c>
      <c r="B16" s="197" t="s">
        <v>8</v>
      </c>
      <c r="C16" s="100" t="s">
        <v>9</v>
      </c>
      <c r="D16" s="100" t="s">
        <v>10</v>
      </c>
      <c r="E16" s="100" t="s">
        <v>11</v>
      </c>
      <c r="F16" s="101" t="s">
        <v>12</v>
      </c>
      <c r="G16" s="488"/>
      <c r="H16" s="489"/>
      <c r="I16" s="490"/>
    </row>
    <row r="17" spans="1:12" ht="15.75" thickBot="1" x14ac:dyDescent="0.3">
      <c r="A17" s="177">
        <v>1</v>
      </c>
      <c r="B17" s="366" t="s">
        <v>52</v>
      </c>
      <c r="C17" s="366"/>
      <c r="D17" s="366"/>
      <c r="E17" s="366"/>
      <c r="F17" s="366"/>
      <c r="G17" s="366"/>
      <c r="H17" s="366"/>
      <c r="I17" s="367"/>
      <c r="J17" s="2"/>
      <c r="K17" s="2"/>
      <c r="L17" s="2"/>
    </row>
    <row r="18" spans="1:12" ht="23.25" customHeight="1" x14ac:dyDescent="0.25">
      <c r="A18" s="232" t="s">
        <v>13</v>
      </c>
      <c r="B18" s="198" t="s">
        <v>56</v>
      </c>
      <c r="C18" s="139">
        <v>4.5</v>
      </c>
      <c r="D18" s="76" t="s">
        <v>3</v>
      </c>
      <c r="E18" s="94">
        <f t="shared" ref="E18:E26" si="0">K18*L18</f>
        <v>436.54379999999998</v>
      </c>
      <c r="F18" s="78">
        <f t="shared" ref="F18:F26" si="1">C18*E18</f>
        <v>1964.4470999999999</v>
      </c>
      <c r="G18" s="386" t="s">
        <v>264</v>
      </c>
      <c r="H18" s="386"/>
      <c r="I18" s="140" t="s">
        <v>255</v>
      </c>
      <c r="J18" s="35"/>
      <c r="K18" s="22">
        <v>1.21</v>
      </c>
      <c r="L18" s="22">
        <v>360.78</v>
      </c>
    </row>
    <row r="19" spans="1:12" ht="24" customHeight="1" x14ac:dyDescent="0.25">
      <c r="A19" s="233" t="s">
        <v>15</v>
      </c>
      <c r="B19" s="199" t="s">
        <v>59</v>
      </c>
      <c r="C19" s="48">
        <v>267.25</v>
      </c>
      <c r="D19" s="22" t="s">
        <v>3</v>
      </c>
      <c r="E19" s="61">
        <f t="shared" si="0"/>
        <v>7.6593</v>
      </c>
      <c r="F19" s="58">
        <f>C19*E19</f>
        <v>2046.9479249999999</v>
      </c>
      <c r="G19" s="390" t="s">
        <v>264</v>
      </c>
      <c r="H19" s="390"/>
      <c r="I19" s="111" t="s">
        <v>256</v>
      </c>
      <c r="J19" s="35"/>
      <c r="K19" s="22">
        <v>1.21</v>
      </c>
      <c r="L19" s="270">
        <v>6.33</v>
      </c>
    </row>
    <row r="20" spans="1:12" ht="23.25" customHeight="1" x14ac:dyDescent="0.25">
      <c r="A20" s="233" t="s">
        <v>16</v>
      </c>
      <c r="B20" s="199" t="s">
        <v>58</v>
      </c>
      <c r="C20" s="50">
        <v>66</v>
      </c>
      <c r="D20" s="18" t="s">
        <v>3</v>
      </c>
      <c r="E20" s="49">
        <f t="shared" si="0"/>
        <v>39.119299999999996</v>
      </c>
      <c r="F20" s="58">
        <f t="shared" si="1"/>
        <v>2581.8737999999998</v>
      </c>
      <c r="G20" s="390" t="s">
        <v>264</v>
      </c>
      <c r="H20" s="390"/>
      <c r="I20" s="112" t="s">
        <v>257</v>
      </c>
      <c r="J20" s="35"/>
      <c r="K20" s="22">
        <v>1.21</v>
      </c>
      <c r="L20" s="103">
        <v>32.33</v>
      </c>
    </row>
    <row r="21" spans="1:12" ht="24" customHeight="1" x14ac:dyDescent="0.25">
      <c r="A21" s="233" t="s">
        <v>17</v>
      </c>
      <c r="B21" s="199" t="s">
        <v>66</v>
      </c>
      <c r="C21" s="48">
        <v>829.73</v>
      </c>
      <c r="D21" s="18" t="s">
        <v>3</v>
      </c>
      <c r="E21" s="49">
        <f t="shared" si="0"/>
        <v>0.44769999999999999</v>
      </c>
      <c r="F21" s="58">
        <f t="shared" si="1"/>
        <v>371.47012100000001</v>
      </c>
      <c r="G21" s="390" t="s">
        <v>264</v>
      </c>
      <c r="H21" s="390"/>
      <c r="I21" s="112" t="s">
        <v>258</v>
      </c>
      <c r="J21" s="35"/>
      <c r="K21" s="22">
        <v>1.21</v>
      </c>
      <c r="L21" s="103">
        <v>0.37</v>
      </c>
    </row>
    <row r="22" spans="1:12" ht="22.5" x14ac:dyDescent="0.25">
      <c r="A22" s="233" t="s">
        <v>19</v>
      </c>
      <c r="B22" s="200" t="s">
        <v>60</v>
      </c>
      <c r="C22" s="48">
        <v>1</v>
      </c>
      <c r="D22" s="18" t="s">
        <v>14</v>
      </c>
      <c r="E22" s="49">
        <f t="shared" si="0"/>
        <v>1299.8908999999999</v>
      </c>
      <c r="F22" s="58">
        <f t="shared" si="1"/>
        <v>1299.8908999999999</v>
      </c>
      <c r="G22" s="390" t="s">
        <v>264</v>
      </c>
      <c r="H22" s="390"/>
      <c r="I22" s="112" t="s">
        <v>259</v>
      </c>
      <c r="J22" s="35"/>
      <c r="K22" s="22">
        <v>1.21</v>
      </c>
      <c r="L22" s="271">
        <v>1074.29</v>
      </c>
    </row>
    <row r="23" spans="1:12" x14ac:dyDescent="0.25">
      <c r="A23" s="234" t="s">
        <v>34</v>
      </c>
      <c r="B23" s="201" t="s">
        <v>61</v>
      </c>
      <c r="C23" s="48">
        <v>1</v>
      </c>
      <c r="D23" s="18" t="s">
        <v>14</v>
      </c>
      <c r="E23" s="49">
        <f t="shared" si="0"/>
        <v>820.94870000000003</v>
      </c>
      <c r="F23" s="58">
        <f t="shared" si="1"/>
        <v>820.94870000000003</v>
      </c>
      <c r="G23" s="390" t="s">
        <v>264</v>
      </c>
      <c r="H23" s="390"/>
      <c r="I23" s="112" t="s">
        <v>260</v>
      </c>
      <c r="J23" s="35"/>
      <c r="K23" s="22">
        <v>1.21</v>
      </c>
      <c r="L23" s="103">
        <v>678.47</v>
      </c>
    </row>
    <row r="24" spans="1:12" x14ac:dyDescent="0.25">
      <c r="A24" s="234" t="s">
        <v>53</v>
      </c>
      <c r="B24" s="201" t="s">
        <v>62</v>
      </c>
      <c r="C24" s="48">
        <v>1</v>
      </c>
      <c r="D24" s="18" t="s">
        <v>14</v>
      </c>
      <c r="E24" s="49">
        <f t="shared" si="0"/>
        <v>370.16320000000002</v>
      </c>
      <c r="F24" s="58">
        <f t="shared" si="1"/>
        <v>370.16320000000002</v>
      </c>
      <c r="G24" s="390" t="s">
        <v>264</v>
      </c>
      <c r="H24" s="390"/>
      <c r="I24" s="112" t="s">
        <v>261</v>
      </c>
      <c r="J24" s="35"/>
      <c r="K24" s="22">
        <v>1.21</v>
      </c>
      <c r="L24" s="103">
        <v>305.92</v>
      </c>
    </row>
    <row r="25" spans="1:12" x14ac:dyDescent="0.25">
      <c r="A25" s="234" t="s">
        <v>54</v>
      </c>
      <c r="B25" s="201" t="s">
        <v>63</v>
      </c>
      <c r="C25" s="48">
        <v>10</v>
      </c>
      <c r="D25" s="18" t="s">
        <v>3</v>
      </c>
      <c r="E25" s="49">
        <f t="shared" si="0"/>
        <v>190.10310000000001</v>
      </c>
      <c r="F25" s="58">
        <f t="shared" si="1"/>
        <v>1901.0310000000002</v>
      </c>
      <c r="G25" s="390" t="s">
        <v>264</v>
      </c>
      <c r="H25" s="390"/>
      <c r="I25" s="112" t="s">
        <v>262</v>
      </c>
      <c r="J25" s="35"/>
      <c r="K25" s="22">
        <v>1.21</v>
      </c>
      <c r="L25" s="103">
        <v>157.11000000000001</v>
      </c>
    </row>
    <row r="26" spans="1:12" ht="23.25" customHeight="1" thickBot="1" x14ac:dyDescent="0.3">
      <c r="A26" s="234" t="s">
        <v>55</v>
      </c>
      <c r="B26" s="200" t="s">
        <v>64</v>
      </c>
      <c r="C26" s="48">
        <v>40</v>
      </c>
      <c r="D26" s="18" t="s">
        <v>3</v>
      </c>
      <c r="E26" s="49">
        <f t="shared" si="0"/>
        <v>169.07329999999999</v>
      </c>
      <c r="F26" s="59">
        <f t="shared" si="1"/>
        <v>6762.9319999999998</v>
      </c>
      <c r="G26" s="390" t="s">
        <v>264</v>
      </c>
      <c r="H26" s="390"/>
      <c r="I26" s="112" t="s">
        <v>263</v>
      </c>
      <c r="J26" s="35"/>
      <c r="K26" s="22">
        <v>1.21</v>
      </c>
      <c r="L26" s="103">
        <v>139.72999999999999</v>
      </c>
    </row>
    <row r="27" spans="1:12" ht="15.75" thickBot="1" x14ac:dyDescent="0.3">
      <c r="A27" s="235"/>
      <c r="B27" s="472"/>
      <c r="C27" s="472"/>
      <c r="D27" s="472"/>
      <c r="E27" s="472"/>
      <c r="F27" s="141">
        <f>F18+F19+F20+F21+F22+F23+F24+F25+F26</f>
        <v>18119.704746000003</v>
      </c>
      <c r="G27" s="472"/>
      <c r="H27" s="472"/>
      <c r="I27" s="536"/>
      <c r="J27" s="2"/>
      <c r="K27" s="2"/>
      <c r="L27" s="2"/>
    </row>
    <row r="28" spans="1:12" ht="15.75" thickBot="1" x14ac:dyDescent="0.3">
      <c r="A28" s="190">
        <v>2</v>
      </c>
      <c r="B28" s="366" t="s">
        <v>57</v>
      </c>
      <c r="C28" s="366"/>
      <c r="D28" s="366"/>
      <c r="E28" s="366"/>
      <c r="F28" s="366"/>
      <c r="G28" s="366"/>
      <c r="H28" s="366"/>
      <c r="I28" s="367"/>
      <c r="J28" s="2"/>
      <c r="K28" s="2"/>
      <c r="L28" s="2"/>
    </row>
    <row r="29" spans="1:12" x14ac:dyDescent="0.25">
      <c r="A29" s="236" t="s">
        <v>20</v>
      </c>
      <c r="B29" s="202" t="s">
        <v>612</v>
      </c>
      <c r="C29" s="142">
        <v>61.83</v>
      </c>
      <c r="D29" s="143" t="s">
        <v>18</v>
      </c>
      <c r="E29" s="144">
        <f>K29*L29</f>
        <v>36.6751</v>
      </c>
      <c r="F29" s="145">
        <f>E29*C29</f>
        <v>2267.6214329999998</v>
      </c>
      <c r="G29" s="386" t="s">
        <v>264</v>
      </c>
      <c r="H29" s="386"/>
      <c r="I29" s="146" t="s">
        <v>265</v>
      </c>
      <c r="J29" s="2"/>
      <c r="K29" s="22">
        <v>1.21</v>
      </c>
      <c r="L29" s="1">
        <v>30.31</v>
      </c>
    </row>
    <row r="30" spans="1:12" x14ac:dyDescent="0.25">
      <c r="A30" s="237" t="s">
        <v>21</v>
      </c>
      <c r="B30" s="203" t="s">
        <v>613</v>
      </c>
      <c r="C30" s="44">
        <v>40.22</v>
      </c>
      <c r="D30" s="19" t="s">
        <v>18</v>
      </c>
      <c r="E30" s="45">
        <f>K30*L30</f>
        <v>15.173399999999999</v>
      </c>
      <c r="F30" s="60">
        <f>C30*E30</f>
        <v>610.27414799999997</v>
      </c>
      <c r="G30" s="390" t="s">
        <v>264</v>
      </c>
      <c r="H30" s="390"/>
      <c r="I30" s="113">
        <v>72920</v>
      </c>
      <c r="J30" s="2"/>
      <c r="K30" s="22">
        <v>1.21</v>
      </c>
      <c r="L30" s="1">
        <v>12.54</v>
      </c>
    </row>
    <row r="31" spans="1:12" x14ac:dyDescent="0.25">
      <c r="A31" s="238" t="s">
        <v>22</v>
      </c>
      <c r="B31" s="204" t="s">
        <v>614</v>
      </c>
      <c r="C31" s="44">
        <v>31.82</v>
      </c>
      <c r="D31" s="4" t="s">
        <v>18</v>
      </c>
      <c r="E31" s="45">
        <f>K31*L31</f>
        <v>0.94379999999999997</v>
      </c>
      <c r="F31" s="60">
        <f>C31*E31</f>
        <v>30.031715999999999</v>
      </c>
      <c r="G31" s="390" t="s">
        <v>264</v>
      </c>
      <c r="H31" s="390"/>
      <c r="I31" s="113">
        <v>72898</v>
      </c>
      <c r="J31" s="2"/>
      <c r="K31" s="22">
        <v>1.21</v>
      </c>
      <c r="L31" s="1">
        <v>0.78</v>
      </c>
    </row>
    <row r="32" spans="1:12" ht="34.5" thickBot="1" x14ac:dyDescent="0.3">
      <c r="A32" s="238" t="s">
        <v>65</v>
      </c>
      <c r="B32" s="226" t="s">
        <v>615</v>
      </c>
      <c r="C32" s="44">
        <v>31.82</v>
      </c>
      <c r="D32" s="4" t="s">
        <v>18</v>
      </c>
      <c r="E32" s="45">
        <f>K32*L32</f>
        <v>4.9005000000000001</v>
      </c>
      <c r="F32" s="60">
        <f>C32*E32</f>
        <v>155.93391</v>
      </c>
      <c r="G32" s="390" t="s">
        <v>264</v>
      </c>
      <c r="H32" s="390"/>
      <c r="I32" s="114" t="s">
        <v>266</v>
      </c>
      <c r="J32" s="2"/>
      <c r="K32" s="22">
        <v>1.21</v>
      </c>
      <c r="L32" s="1">
        <v>4.05</v>
      </c>
    </row>
    <row r="33" spans="1:14" ht="15.75" thickBot="1" x14ac:dyDescent="0.3">
      <c r="A33" s="239"/>
      <c r="B33" s="461" t="s">
        <v>23</v>
      </c>
      <c r="C33" s="461"/>
      <c r="D33" s="461"/>
      <c r="E33" s="462"/>
      <c r="F33" s="92">
        <f>F29+F30+F31+F32</f>
        <v>3063.8612069999999</v>
      </c>
      <c r="G33" s="537"/>
      <c r="H33" s="538"/>
      <c r="I33" s="539"/>
      <c r="J33" s="2"/>
      <c r="K33" s="2"/>
      <c r="L33" s="2"/>
    </row>
    <row r="34" spans="1:14" ht="15.75" thickBot="1" x14ac:dyDescent="0.3">
      <c r="A34" s="190">
        <v>3</v>
      </c>
      <c r="B34" s="533" t="s">
        <v>67</v>
      </c>
      <c r="C34" s="534"/>
      <c r="D34" s="534"/>
      <c r="E34" s="534"/>
      <c r="F34" s="534"/>
      <c r="G34" s="534"/>
      <c r="H34" s="534"/>
      <c r="I34" s="535"/>
      <c r="J34" s="2"/>
      <c r="K34" s="2"/>
      <c r="L34" s="2"/>
    </row>
    <row r="35" spans="1:14" x14ac:dyDescent="0.25">
      <c r="A35" s="236" t="s">
        <v>24</v>
      </c>
      <c r="B35" s="206" t="s">
        <v>68</v>
      </c>
      <c r="C35" s="139">
        <v>286.94</v>
      </c>
      <c r="D35" s="147" t="s">
        <v>3</v>
      </c>
      <c r="E35" s="94">
        <f t="shared" ref="E35:E40" si="2">K35*L35</f>
        <v>76.072699999999998</v>
      </c>
      <c r="F35" s="78">
        <f t="shared" ref="F35:F40" si="3">C35*E35</f>
        <v>21828.300538</v>
      </c>
      <c r="G35" s="386" t="s">
        <v>264</v>
      </c>
      <c r="H35" s="386"/>
      <c r="I35" s="148" t="s">
        <v>267</v>
      </c>
      <c r="J35" s="2"/>
      <c r="K35" s="22">
        <v>1.21</v>
      </c>
      <c r="L35" s="1">
        <v>62.87</v>
      </c>
    </row>
    <row r="36" spans="1:14" x14ac:dyDescent="0.25">
      <c r="A36" s="237" t="s">
        <v>25</v>
      </c>
      <c r="B36" s="207" t="s">
        <v>69</v>
      </c>
      <c r="C36" s="32">
        <v>286.94</v>
      </c>
      <c r="D36" s="53" t="s">
        <v>3</v>
      </c>
      <c r="E36" s="47">
        <f t="shared" si="2"/>
        <v>36.2879</v>
      </c>
      <c r="F36" s="57">
        <f t="shared" si="3"/>
        <v>10412.450026</v>
      </c>
      <c r="G36" s="390" t="s">
        <v>264</v>
      </c>
      <c r="H36" s="390"/>
      <c r="I36" s="115" t="s">
        <v>268</v>
      </c>
      <c r="J36" s="2"/>
      <c r="K36" s="22">
        <v>1.21</v>
      </c>
      <c r="L36" s="1">
        <v>29.99</v>
      </c>
    </row>
    <row r="37" spans="1:14" s="10" customFormat="1" x14ac:dyDescent="0.25">
      <c r="A37" s="237" t="s">
        <v>32</v>
      </c>
      <c r="B37" s="207" t="s">
        <v>70</v>
      </c>
      <c r="C37" s="32">
        <v>45.73</v>
      </c>
      <c r="D37" s="56" t="s">
        <v>3</v>
      </c>
      <c r="E37" s="32">
        <f t="shared" si="2"/>
        <v>409.92379999999997</v>
      </c>
      <c r="F37" s="87">
        <f t="shared" si="3"/>
        <v>18745.815373999998</v>
      </c>
      <c r="G37" s="530" t="s">
        <v>272</v>
      </c>
      <c r="H37" s="530"/>
      <c r="I37" s="116" t="s">
        <v>273</v>
      </c>
      <c r="J37" s="9"/>
      <c r="K37" s="22">
        <v>1.21</v>
      </c>
      <c r="L37" s="272">
        <v>338.78</v>
      </c>
    </row>
    <row r="38" spans="1:14" ht="24.75" customHeight="1" x14ac:dyDescent="0.25">
      <c r="A38" s="237" t="s">
        <v>33</v>
      </c>
      <c r="B38" s="208" t="s">
        <v>72</v>
      </c>
      <c r="C38" s="32">
        <v>26.83</v>
      </c>
      <c r="D38" s="53" t="s">
        <v>28</v>
      </c>
      <c r="E38" s="47">
        <f t="shared" si="2"/>
        <v>19.9892</v>
      </c>
      <c r="F38" s="57">
        <f t="shared" si="3"/>
        <v>536.31023599999992</v>
      </c>
      <c r="G38" s="390" t="s">
        <v>264</v>
      </c>
      <c r="H38" s="390"/>
      <c r="I38" s="115" t="s">
        <v>269</v>
      </c>
      <c r="J38" s="2"/>
      <c r="K38" s="22">
        <v>1.21</v>
      </c>
      <c r="L38" s="1">
        <v>16.52</v>
      </c>
    </row>
    <row r="39" spans="1:14" x14ac:dyDescent="0.25">
      <c r="A39" s="237" t="s">
        <v>35</v>
      </c>
      <c r="B39" s="209" t="s">
        <v>71</v>
      </c>
      <c r="C39" s="32">
        <v>59.88</v>
      </c>
      <c r="D39" s="53" t="s">
        <v>28</v>
      </c>
      <c r="E39" s="47">
        <f t="shared" si="2"/>
        <v>39.095100000000002</v>
      </c>
      <c r="F39" s="57">
        <f t="shared" si="3"/>
        <v>2341.014588</v>
      </c>
      <c r="G39" s="390" t="s">
        <v>264</v>
      </c>
      <c r="H39" s="390"/>
      <c r="I39" s="115" t="s">
        <v>270</v>
      </c>
      <c r="J39" s="2"/>
      <c r="K39" s="22">
        <v>1.21</v>
      </c>
      <c r="L39" s="1">
        <v>32.31</v>
      </c>
    </row>
    <row r="40" spans="1:14" x14ac:dyDescent="0.25">
      <c r="A40" s="237" t="s">
        <v>36</v>
      </c>
      <c r="B40" s="209" t="s">
        <v>73</v>
      </c>
      <c r="C40" s="32">
        <v>298.10000000000002</v>
      </c>
      <c r="D40" s="53" t="s">
        <v>28</v>
      </c>
      <c r="E40" s="47">
        <f t="shared" si="2"/>
        <v>18.9849</v>
      </c>
      <c r="F40" s="57">
        <f t="shared" si="3"/>
        <v>5659.39869</v>
      </c>
      <c r="G40" s="390" t="s">
        <v>264</v>
      </c>
      <c r="H40" s="390"/>
      <c r="I40" s="115" t="s">
        <v>271</v>
      </c>
      <c r="J40" s="2"/>
      <c r="K40" s="22">
        <v>1.21</v>
      </c>
      <c r="L40" s="1">
        <v>15.69</v>
      </c>
    </row>
    <row r="41" spans="1:14" ht="15.75" thickBot="1" x14ac:dyDescent="0.3">
      <c r="A41" s="240"/>
      <c r="B41" s="368"/>
      <c r="C41" s="368"/>
      <c r="D41" s="368"/>
      <c r="E41" s="404"/>
      <c r="F41" s="149">
        <f>SUM(F35:F40)</f>
        <v>59523.289451999997</v>
      </c>
      <c r="G41" s="463"/>
      <c r="H41" s="464"/>
      <c r="I41" s="465"/>
      <c r="J41" s="2"/>
      <c r="K41" s="2"/>
      <c r="L41" s="2"/>
    </row>
    <row r="42" spans="1:14" ht="15.75" thickBot="1" x14ac:dyDescent="0.3">
      <c r="A42" s="241">
        <v>4</v>
      </c>
      <c r="B42" s="366" t="s">
        <v>74</v>
      </c>
      <c r="C42" s="366"/>
      <c r="D42" s="366"/>
      <c r="E42" s="366"/>
      <c r="F42" s="366"/>
      <c r="G42" s="366"/>
      <c r="H42" s="366"/>
      <c r="I42" s="367"/>
      <c r="J42" s="2"/>
      <c r="K42" s="2"/>
      <c r="L42" s="2"/>
    </row>
    <row r="43" spans="1:14" ht="15.75" thickBot="1" x14ac:dyDescent="0.3">
      <c r="A43" s="194" t="s">
        <v>404</v>
      </c>
      <c r="B43" s="366" t="s">
        <v>75</v>
      </c>
      <c r="C43" s="366"/>
      <c r="D43" s="366"/>
      <c r="E43" s="366"/>
      <c r="F43" s="366"/>
      <c r="G43" s="366"/>
      <c r="H43" s="366"/>
      <c r="I43" s="367"/>
      <c r="J43" s="2"/>
      <c r="K43" s="2"/>
      <c r="L43" s="2"/>
      <c r="N43" s="8"/>
    </row>
    <row r="44" spans="1:14" ht="22.5" x14ac:dyDescent="0.25">
      <c r="A44" s="242" t="s">
        <v>397</v>
      </c>
      <c r="B44" s="210" t="s">
        <v>76</v>
      </c>
      <c r="C44" s="90">
        <v>208</v>
      </c>
      <c r="D44" s="76" t="s">
        <v>28</v>
      </c>
      <c r="E44" s="77">
        <f t="shared" ref="E44:E50" si="4">K44*L44</f>
        <v>37.691499999999998</v>
      </c>
      <c r="F44" s="78">
        <f t="shared" ref="F44:F50" si="5">C44*E44</f>
        <v>7839.8319999999994</v>
      </c>
      <c r="G44" s="386" t="s">
        <v>264</v>
      </c>
      <c r="H44" s="386"/>
      <c r="I44" s="148" t="s">
        <v>274</v>
      </c>
      <c r="J44" s="2"/>
      <c r="K44" s="22">
        <v>1.21</v>
      </c>
      <c r="L44" s="1">
        <v>31.15</v>
      </c>
    </row>
    <row r="45" spans="1:14" ht="22.5" x14ac:dyDescent="0.25">
      <c r="A45" s="234" t="s">
        <v>398</v>
      </c>
      <c r="B45" s="200" t="s">
        <v>77</v>
      </c>
      <c r="C45" s="65">
        <v>104</v>
      </c>
      <c r="D45" s="22" t="s">
        <v>50</v>
      </c>
      <c r="E45" s="46">
        <f t="shared" si="4"/>
        <v>7.8529</v>
      </c>
      <c r="F45" s="57">
        <f t="shared" si="5"/>
        <v>816.70159999999998</v>
      </c>
      <c r="G45" s="390" t="s">
        <v>264</v>
      </c>
      <c r="H45" s="390"/>
      <c r="I45" s="115" t="s">
        <v>275</v>
      </c>
      <c r="J45" s="2"/>
      <c r="K45" s="22">
        <v>1.21</v>
      </c>
      <c r="L45" s="1">
        <v>6.49</v>
      </c>
    </row>
    <row r="46" spans="1:14" x14ac:dyDescent="0.25">
      <c r="A46" s="234" t="s">
        <v>399</v>
      </c>
      <c r="B46" s="200" t="s">
        <v>78</v>
      </c>
      <c r="C46" s="65">
        <v>1.38</v>
      </c>
      <c r="D46" s="22" t="s">
        <v>18</v>
      </c>
      <c r="E46" s="46">
        <f t="shared" si="4"/>
        <v>117.23689999999999</v>
      </c>
      <c r="F46" s="57">
        <f t="shared" si="5"/>
        <v>161.78692199999998</v>
      </c>
      <c r="G46" s="390" t="s">
        <v>264</v>
      </c>
      <c r="H46" s="390"/>
      <c r="I46" s="115" t="s">
        <v>276</v>
      </c>
      <c r="J46" s="2"/>
      <c r="K46" s="22">
        <v>1.21</v>
      </c>
      <c r="L46" s="1">
        <v>96.89</v>
      </c>
    </row>
    <row r="47" spans="1:14" x14ac:dyDescent="0.25">
      <c r="A47" s="234" t="s">
        <v>400</v>
      </c>
      <c r="B47" s="200" t="s">
        <v>79</v>
      </c>
      <c r="C47" s="65">
        <v>218.32</v>
      </c>
      <c r="D47" s="22" t="s">
        <v>3</v>
      </c>
      <c r="E47" s="46">
        <f t="shared" si="4"/>
        <v>21.9252</v>
      </c>
      <c r="F47" s="57">
        <f t="shared" si="5"/>
        <v>4786.709664</v>
      </c>
      <c r="G47" s="390" t="s">
        <v>264</v>
      </c>
      <c r="H47" s="390"/>
      <c r="I47" s="115" t="s">
        <v>277</v>
      </c>
      <c r="J47" s="2"/>
      <c r="K47" s="22">
        <v>1.21</v>
      </c>
      <c r="L47" s="1">
        <v>18.12</v>
      </c>
    </row>
    <row r="48" spans="1:14" ht="22.5" x14ac:dyDescent="0.25">
      <c r="A48" s="234" t="s">
        <v>401</v>
      </c>
      <c r="B48" s="200" t="s">
        <v>80</v>
      </c>
      <c r="C48" s="65">
        <v>903.48</v>
      </c>
      <c r="D48" s="22" t="s">
        <v>50</v>
      </c>
      <c r="E48" s="46">
        <f t="shared" si="4"/>
        <v>7.8529</v>
      </c>
      <c r="F48" s="57">
        <f t="shared" si="5"/>
        <v>7094.9380920000003</v>
      </c>
      <c r="G48" s="390" t="s">
        <v>264</v>
      </c>
      <c r="H48" s="390"/>
      <c r="I48" s="115" t="s">
        <v>275</v>
      </c>
      <c r="J48" s="2"/>
      <c r="K48" s="22">
        <v>1.21</v>
      </c>
      <c r="L48" s="1">
        <v>6.49</v>
      </c>
    </row>
    <row r="49" spans="1:12" ht="22.5" x14ac:dyDescent="0.25">
      <c r="A49" s="234" t="s">
        <v>402</v>
      </c>
      <c r="B49" s="200" t="s">
        <v>81</v>
      </c>
      <c r="C49" s="65">
        <v>369.03</v>
      </c>
      <c r="D49" s="22" t="s">
        <v>50</v>
      </c>
      <c r="E49" s="46">
        <f t="shared" si="4"/>
        <v>8.3731999999999989</v>
      </c>
      <c r="F49" s="57">
        <f t="shared" si="5"/>
        <v>3089.9619959999995</v>
      </c>
      <c r="G49" s="390" t="s">
        <v>264</v>
      </c>
      <c r="H49" s="390"/>
      <c r="I49" s="115" t="s">
        <v>278</v>
      </c>
      <c r="J49" s="2"/>
      <c r="K49" s="22">
        <v>1.21</v>
      </c>
      <c r="L49" s="1">
        <v>6.92</v>
      </c>
    </row>
    <row r="50" spans="1:12" ht="25.5" customHeight="1" x14ac:dyDescent="0.25">
      <c r="A50" s="234" t="s">
        <v>403</v>
      </c>
      <c r="B50" s="199" t="s">
        <v>82</v>
      </c>
      <c r="C50" s="65">
        <v>20.23</v>
      </c>
      <c r="D50" s="22" t="s">
        <v>18</v>
      </c>
      <c r="E50" s="46">
        <f t="shared" si="4"/>
        <v>420.53550000000001</v>
      </c>
      <c r="F50" s="57">
        <f t="shared" si="5"/>
        <v>8507.4331650000004</v>
      </c>
      <c r="G50" s="390" t="s">
        <v>264</v>
      </c>
      <c r="H50" s="390"/>
      <c r="I50" s="115" t="s">
        <v>279</v>
      </c>
      <c r="J50" s="2"/>
      <c r="K50" s="22">
        <v>1.21</v>
      </c>
      <c r="L50" s="1">
        <v>347.55</v>
      </c>
    </row>
    <row r="51" spans="1:12" ht="15.75" thickBot="1" x14ac:dyDescent="0.3">
      <c r="A51" s="243"/>
      <c r="B51" s="466"/>
      <c r="C51" s="466"/>
      <c r="D51" s="466"/>
      <c r="E51" s="467"/>
      <c r="F51" s="149">
        <f>SUM(F44:F50)</f>
        <v>32297.363439000001</v>
      </c>
      <c r="G51" s="150"/>
      <c r="H51" s="150"/>
      <c r="I51" s="151"/>
      <c r="J51" s="2"/>
      <c r="K51" s="37"/>
      <c r="L51" s="37"/>
    </row>
    <row r="52" spans="1:12" ht="15.75" thickBot="1" x14ac:dyDescent="0.3">
      <c r="A52" s="194" t="s">
        <v>405</v>
      </c>
      <c r="B52" s="369" t="s">
        <v>51</v>
      </c>
      <c r="C52" s="369"/>
      <c r="D52" s="369"/>
      <c r="E52" s="369"/>
      <c r="F52" s="369"/>
      <c r="G52" s="369"/>
      <c r="H52" s="369"/>
      <c r="I52" s="370"/>
      <c r="J52" s="2"/>
      <c r="K52" s="2"/>
      <c r="L52" s="2"/>
    </row>
    <row r="53" spans="1:12" ht="33.75" x14ac:dyDescent="0.25">
      <c r="A53" s="242" t="s">
        <v>406</v>
      </c>
      <c r="B53" s="211" t="s">
        <v>86</v>
      </c>
      <c r="C53" s="90">
        <v>317.39</v>
      </c>
      <c r="D53" s="76" t="s">
        <v>3</v>
      </c>
      <c r="E53" s="66">
        <f t="shared" ref="E53:E58" si="6">K53*L53</f>
        <v>25.978699999999996</v>
      </c>
      <c r="F53" s="78">
        <f t="shared" ref="F53:F58" si="7">C53*E53</f>
        <v>8245.3795929999978</v>
      </c>
      <c r="G53" s="386" t="s">
        <v>264</v>
      </c>
      <c r="H53" s="386"/>
      <c r="I53" s="148" t="s">
        <v>280</v>
      </c>
      <c r="J53" s="2"/>
      <c r="K53" s="22">
        <v>1.21</v>
      </c>
      <c r="L53" s="273">
        <v>21.47</v>
      </c>
    </row>
    <row r="54" spans="1:12" ht="22.5" x14ac:dyDescent="0.25">
      <c r="A54" s="234" t="s">
        <v>407</v>
      </c>
      <c r="B54" s="211" t="s">
        <v>80</v>
      </c>
      <c r="C54" s="90">
        <v>1454.95</v>
      </c>
      <c r="D54" s="76" t="s">
        <v>50</v>
      </c>
      <c r="E54" s="66">
        <f t="shared" si="6"/>
        <v>7.8529</v>
      </c>
      <c r="F54" s="57">
        <f t="shared" si="7"/>
        <v>11425.576855000001</v>
      </c>
      <c r="G54" s="390" t="s">
        <v>264</v>
      </c>
      <c r="H54" s="390"/>
      <c r="I54" s="115" t="s">
        <v>275</v>
      </c>
      <c r="J54" s="2"/>
      <c r="K54" s="22">
        <v>1.21</v>
      </c>
      <c r="L54" s="1">
        <v>6.49</v>
      </c>
    </row>
    <row r="55" spans="1:12" ht="22.5" x14ac:dyDescent="0.25">
      <c r="A55" s="234" t="s">
        <v>408</v>
      </c>
      <c r="B55" s="211" t="s">
        <v>83</v>
      </c>
      <c r="C55" s="90">
        <v>594.28</v>
      </c>
      <c r="D55" s="76" t="s">
        <v>50</v>
      </c>
      <c r="E55" s="66">
        <f t="shared" si="6"/>
        <v>8.3731999999999989</v>
      </c>
      <c r="F55" s="57">
        <f t="shared" si="7"/>
        <v>4976.0252959999989</v>
      </c>
      <c r="G55" s="390" t="s">
        <v>264</v>
      </c>
      <c r="H55" s="390"/>
      <c r="I55" s="115" t="s">
        <v>278</v>
      </c>
      <c r="J55" s="2"/>
      <c r="K55" s="22">
        <v>1.21</v>
      </c>
      <c r="L55" s="1">
        <v>6.92</v>
      </c>
    </row>
    <row r="56" spans="1:12" ht="25.5" customHeight="1" x14ac:dyDescent="0.25">
      <c r="A56" s="234" t="s">
        <v>409</v>
      </c>
      <c r="B56" s="211" t="s">
        <v>82</v>
      </c>
      <c r="C56" s="90">
        <v>18.78</v>
      </c>
      <c r="D56" s="76" t="s">
        <v>18</v>
      </c>
      <c r="E56" s="66">
        <f t="shared" si="6"/>
        <v>420.53550000000001</v>
      </c>
      <c r="F56" s="57">
        <f t="shared" si="7"/>
        <v>7897.6566900000007</v>
      </c>
      <c r="G56" s="390" t="s">
        <v>264</v>
      </c>
      <c r="H56" s="390"/>
      <c r="I56" s="115" t="s">
        <v>279</v>
      </c>
      <c r="J56" s="2"/>
      <c r="K56" s="22">
        <v>1.21</v>
      </c>
      <c r="L56" s="1">
        <v>347.55</v>
      </c>
    </row>
    <row r="57" spans="1:12" s="10" customFormat="1" ht="18.75" customHeight="1" x14ac:dyDescent="0.25">
      <c r="A57" s="234" t="s">
        <v>410</v>
      </c>
      <c r="B57" s="212" t="s">
        <v>84</v>
      </c>
      <c r="C57" s="75">
        <v>303.42</v>
      </c>
      <c r="D57" s="80" t="s">
        <v>3</v>
      </c>
      <c r="E57" s="69">
        <f t="shared" si="6"/>
        <v>68.401300000000006</v>
      </c>
      <c r="F57" s="87">
        <f t="shared" si="7"/>
        <v>20754.322446000002</v>
      </c>
      <c r="G57" s="390" t="s">
        <v>264</v>
      </c>
      <c r="H57" s="390"/>
      <c r="I57" s="117" t="s">
        <v>281</v>
      </c>
      <c r="J57" s="9"/>
      <c r="K57" s="22">
        <v>1.21</v>
      </c>
      <c r="L57" s="272">
        <v>56.53</v>
      </c>
    </row>
    <row r="58" spans="1:12" ht="23.25" thickBot="1" x14ac:dyDescent="0.3">
      <c r="A58" s="234" t="s">
        <v>411</v>
      </c>
      <c r="B58" s="211" t="s">
        <v>85</v>
      </c>
      <c r="C58" s="90">
        <v>152.19999999999999</v>
      </c>
      <c r="D58" s="76" t="s">
        <v>28</v>
      </c>
      <c r="E58" s="66">
        <f t="shared" si="6"/>
        <v>15.439599999999999</v>
      </c>
      <c r="F58" s="57">
        <f t="shared" si="7"/>
        <v>2349.9071199999994</v>
      </c>
      <c r="G58" s="390" t="s">
        <v>264</v>
      </c>
      <c r="H58" s="390"/>
      <c r="I58" s="115" t="s">
        <v>282</v>
      </c>
      <c r="J58" s="2"/>
      <c r="K58" s="22">
        <v>1.21</v>
      </c>
      <c r="L58" s="1">
        <v>12.76</v>
      </c>
    </row>
    <row r="59" spans="1:12" ht="15.75" thickBot="1" x14ac:dyDescent="0.3">
      <c r="A59" s="239"/>
      <c r="B59" s="468"/>
      <c r="C59" s="468"/>
      <c r="D59" s="468"/>
      <c r="E59" s="469"/>
      <c r="F59" s="92">
        <f>SUM(F53:F58)</f>
        <v>55648.867999999995</v>
      </c>
      <c r="G59" s="150"/>
      <c r="H59" s="150"/>
      <c r="I59" s="151"/>
      <c r="J59" s="2"/>
      <c r="K59" s="2"/>
      <c r="L59" s="2"/>
    </row>
    <row r="60" spans="1:12" ht="15.75" thickBot="1" x14ac:dyDescent="0.3">
      <c r="A60" s="244">
        <v>5</v>
      </c>
      <c r="B60" s="366" t="s">
        <v>87</v>
      </c>
      <c r="C60" s="366"/>
      <c r="D60" s="366"/>
      <c r="E60" s="366"/>
      <c r="F60" s="366"/>
      <c r="G60" s="366"/>
      <c r="H60" s="366"/>
      <c r="I60" s="367"/>
      <c r="J60" s="2"/>
      <c r="K60" s="2"/>
      <c r="L60" s="2"/>
    </row>
    <row r="61" spans="1:12" ht="28.5" customHeight="1" thickBot="1" x14ac:dyDescent="0.3">
      <c r="A61" s="232" t="s">
        <v>26</v>
      </c>
      <c r="B61" s="211" t="s">
        <v>88</v>
      </c>
      <c r="C61" s="90">
        <v>790.91</v>
      </c>
      <c r="D61" s="76" t="s">
        <v>3</v>
      </c>
      <c r="E61" s="77">
        <f>K61*L61</f>
        <v>38.1755</v>
      </c>
      <c r="F61" s="152">
        <f>C61*E61</f>
        <v>30193.384704999997</v>
      </c>
      <c r="G61" s="386" t="s">
        <v>264</v>
      </c>
      <c r="H61" s="386"/>
      <c r="I61" s="153" t="s">
        <v>283</v>
      </c>
      <c r="J61" s="2"/>
      <c r="K61" s="22">
        <v>1.21</v>
      </c>
      <c r="L61" s="1">
        <v>31.55</v>
      </c>
    </row>
    <row r="62" spans="1:12" ht="15.75" thickBot="1" x14ac:dyDescent="0.3">
      <c r="A62" s="239"/>
      <c r="B62" s="382"/>
      <c r="C62" s="382"/>
      <c r="D62" s="382"/>
      <c r="E62" s="382"/>
      <c r="F62" s="92">
        <f>SUM(F61)</f>
        <v>30193.384704999997</v>
      </c>
      <c r="G62" s="12"/>
      <c r="H62" s="12"/>
      <c r="I62" s="129"/>
      <c r="J62" s="2"/>
      <c r="K62" s="24"/>
      <c r="L62" s="25"/>
    </row>
    <row r="63" spans="1:12" ht="15.75" thickBot="1" x14ac:dyDescent="0.3">
      <c r="A63" s="245" t="s">
        <v>27</v>
      </c>
      <c r="B63" s="366" t="s">
        <v>89</v>
      </c>
      <c r="C63" s="366"/>
      <c r="D63" s="366"/>
      <c r="E63" s="366"/>
      <c r="F63" s="366"/>
      <c r="G63" s="366"/>
      <c r="H63" s="366"/>
      <c r="I63" s="367"/>
      <c r="J63" s="2"/>
      <c r="K63" s="24"/>
      <c r="L63" s="25"/>
    </row>
    <row r="64" spans="1:12" s="10" customFormat="1" ht="34.5" customHeight="1" x14ac:dyDescent="0.25">
      <c r="A64" s="242" t="s">
        <v>412</v>
      </c>
      <c r="B64" s="213" t="s">
        <v>90</v>
      </c>
      <c r="C64" s="75">
        <v>19.38</v>
      </c>
      <c r="D64" s="80" t="s">
        <v>3</v>
      </c>
      <c r="E64" s="81">
        <f>K64*L64</f>
        <v>103.53969999999998</v>
      </c>
      <c r="F64" s="83">
        <f>C64*E64</f>
        <v>2006.5993859999996</v>
      </c>
      <c r="G64" s="154" t="s">
        <v>264</v>
      </c>
      <c r="H64" s="470" t="s">
        <v>284</v>
      </c>
      <c r="I64" s="471"/>
      <c r="J64" s="9"/>
      <c r="K64" s="22">
        <v>1.21</v>
      </c>
      <c r="L64" s="272">
        <v>85.57</v>
      </c>
    </row>
    <row r="65" spans="1:12" ht="15.75" thickBot="1" x14ac:dyDescent="0.3">
      <c r="A65" s="239"/>
      <c r="B65" s="380"/>
      <c r="C65" s="380"/>
      <c r="D65" s="380"/>
      <c r="E65" s="381"/>
      <c r="F65" s="149">
        <f>SUM(F64)</f>
        <v>2006.5993859999996</v>
      </c>
      <c r="G65" s="150"/>
      <c r="H65" s="150"/>
      <c r="I65" s="151"/>
      <c r="J65" s="2"/>
      <c r="K65" s="2"/>
      <c r="L65" s="2"/>
    </row>
    <row r="66" spans="1:12" ht="15.75" thickBot="1" x14ac:dyDescent="0.3">
      <c r="A66" s="246">
        <v>6</v>
      </c>
      <c r="B66" s="366" t="s">
        <v>37</v>
      </c>
      <c r="C66" s="366"/>
      <c r="D66" s="366"/>
      <c r="E66" s="366"/>
      <c r="F66" s="366"/>
      <c r="G66" s="366"/>
      <c r="H66" s="366"/>
      <c r="I66" s="367"/>
      <c r="J66" s="2"/>
      <c r="K66" s="2"/>
      <c r="L66" s="2"/>
    </row>
    <row r="67" spans="1:12" x14ac:dyDescent="0.25">
      <c r="A67" s="232" t="s">
        <v>29</v>
      </c>
      <c r="B67" s="214" t="s">
        <v>91</v>
      </c>
      <c r="C67" s="155">
        <v>194.49</v>
      </c>
      <c r="D67" s="156" t="s">
        <v>3</v>
      </c>
      <c r="E67" s="155">
        <f>K67*L67</f>
        <v>8.0465</v>
      </c>
      <c r="F67" s="157">
        <f>C67*E67</f>
        <v>1564.9637850000001</v>
      </c>
      <c r="G67" s="446" t="s">
        <v>264</v>
      </c>
      <c r="H67" s="447"/>
      <c r="I67" s="158" t="s">
        <v>285</v>
      </c>
      <c r="J67" s="2"/>
      <c r="K67" s="22">
        <v>1.21</v>
      </c>
      <c r="L67" s="1">
        <v>6.65</v>
      </c>
    </row>
    <row r="68" spans="1:12" x14ac:dyDescent="0.25">
      <c r="A68" s="233" t="s">
        <v>30</v>
      </c>
      <c r="B68" s="205" t="s">
        <v>92</v>
      </c>
      <c r="C68" s="52">
        <v>1.6</v>
      </c>
      <c r="D68" s="51" t="s">
        <v>3</v>
      </c>
      <c r="E68" s="52">
        <f>K68*L68</f>
        <v>57.668599999999991</v>
      </c>
      <c r="F68" s="71">
        <f>C68*E68</f>
        <v>92.269759999999991</v>
      </c>
      <c r="G68" s="436" t="s">
        <v>264</v>
      </c>
      <c r="H68" s="448"/>
      <c r="I68" s="119" t="s">
        <v>286</v>
      </c>
      <c r="J68" s="2"/>
      <c r="K68" s="22">
        <v>1.21</v>
      </c>
      <c r="L68" s="1">
        <v>47.66</v>
      </c>
    </row>
    <row r="69" spans="1:12" ht="24" customHeight="1" thickBot="1" x14ac:dyDescent="0.3">
      <c r="A69" s="233" t="s">
        <v>31</v>
      </c>
      <c r="B69" s="200" t="s">
        <v>93</v>
      </c>
      <c r="C69" s="52">
        <v>1.6</v>
      </c>
      <c r="D69" s="51" t="s">
        <v>3</v>
      </c>
      <c r="E69" s="52">
        <f>K69*L69</f>
        <v>21.828399999999998</v>
      </c>
      <c r="F69" s="71">
        <f>C69*E69</f>
        <v>34.925440000000002</v>
      </c>
      <c r="G69" s="436" t="s">
        <v>264</v>
      </c>
      <c r="H69" s="448"/>
      <c r="I69" s="119" t="s">
        <v>287</v>
      </c>
      <c r="J69" s="2"/>
      <c r="K69" s="22">
        <v>1.21</v>
      </c>
      <c r="L69" s="1">
        <v>18.04</v>
      </c>
    </row>
    <row r="70" spans="1:12" ht="15.75" thickBot="1" x14ac:dyDescent="0.3">
      <c r="A70" s="247"/>
      <c r="B70" s="449"/>
      <c r="C70" s="449"/>
      <c r="D70" s="449"/>
      <c r="E70" s="450"/>
      <c r="F70" s="159">
        <f>SUM(F67:F69)</f>
        <v>1692.158985</v>
      </c>
      <c r="G70" s="472"/>
      <c r="H70" s="472"/>
      <c r="I70" s="536"/>
      <c r="J70" s="2"/>
      <c r="K70" s="2"/>
      <c r="L70" s="2"/>
    </row>
    <row r="71" spans="1:12" s="10" customFormat="1" ht="15.75" thickBot="1" x14ac:dyDescent="0.3">
      <c r="A71" s="248">
        <v>7</v>
      </c>
      <c r="B71" s="371" t="s">
        <v>94</v>
      </c>
      <c r="C71" s="371"/>
      <c r="D71" s="371"/>
      <c r="E71" s="371"/>
      <c r="F71" s="371"/>
      <c r="G71" s="371"/>
      <c r="H71" s="371"/>
      <c r="I71" s="372"/>
      <c r="J71" s="9"/>
      <c r="K71" s="9"/>
      <c r="L71" s="9"/>
    </row>
    <row r="72" spans="1:12" ht="15.75" thickBot="1" x14ac:dyDescent="0.3">
      <c r="A72" s="249" t="s">
        <v>413</v>
      </c>
      <c r="B72" s="366" t="s">
        <v>95</v>
      </c>
      <c r="C72" s="366"/>
      <c r="D72" s="366"/>
      <c r="E72" s="366"/>
      <c r="F72" s="366"/>
      <c r="G72" s="366"/>
      <c r="H72" s="366"/>
      <c r="I72" s="367"/>
      <c r="J72" s="2"/>
      <c r="K72" s="2"/>
      <c r="L72" s="2"/>
    </row>
    <row r="73" spans="1:12" ht="22.5" x14ac:dyDescent="0.25">
      <c r="A73" s="242" t="s">
        <v>414</v>
      </c>
      <c r="B73" s="215" t="s">
        <v>99</v>
      </c>
      <c r="C73" s="75">
        <v>234.35</v>
      </c>
      <c r="D73" s="76" t="s">
        <v>3</v>
      </c>
      <c r="E73" s="77">
        <f>K73*L73</f>
        <v>43.148599999999995</v>
      </c>
      <c r="F73" s="78">
        <f>C73*E73</f>
        <v>10111.874409999999</v>
      </c>
      <c r="G73" s="446" t="s">
        <v>264</v>
      </c>
      <c r="H73" s="447"/>
      <c r="I73" s="160" t="s">
        <v>288</v>
      </c>
      <c r="J73" s="2"/>
      <c r="K73" s="22">
        <v>1.21</v>
      </c>
      <c r="L73" s="102">
        <v>35.659999999999997</v>
      </c>
    </row>
    <row r="74" spans="1:12" ht="22.5" x14ac:dyDescent="0.25">
      <c r="A74" s="234" t="s">
        <v>415</v>
      </c>
      <c r="B74" s="216" t="s">
        <v>100</v>
      </c>
      <c r="C74" s="84">
        <v>219.72</v>
      </c>
      <c r="D74" s="22" t="s">
        <v>3</v>
      </c>
      <c r="E74" s="46">
        <f>K74*L74</f>
        <v>14.4716</v>
      </c>
      <c r="F74" s="57">
        <f>C74*E74</f>
        <v>3179.6999519999999</v>
      </c>
      <c r="G74" s="436" t="s">
        <v>264</v>
      </c>
      <c r="H74" s="448"/>
      <c r="I74" s="120" t="s">
        <v>289</v>
      </c>
      <c r="J74" s="2"/>
      <c r="K74" s="22">
        <v>1.21</v>
      </c>
      <c r="L74" s="102">
        <v>11.96</v>
      </c>
    </row>
    <row r="75" spans="1:12" ht="24.75" customHeight="1" x14ac:dyDescent="0.25">
      <c r="A75" s="234" t="s">
        <v>416</v>
      </c>
      <c r="B75" s="199" t="s">
        <v>102</v>
      </c>
      <c r="C75" s="84">
        <v>277.35000000000002</v>
      </c>
      <c r="D75" s="22" t="s">
        <v>3</v>
      </c>
      <c r="E75" s="46">
        <f>K75*L75</f>
        <v>33.5533</v>
      </c>
      <c r="F75" s="57">
        <f>C75*E75</f>
        <v>9306.0077550000005</v>
      </c>
      <c r="G75" s="436" t="s">
        <v>264</v>
      </c>
      <c r="H75" s="448"/>
      <c r="I75" s="121" t="s">
        <v>290</v>
      </c>
      <c r="J75" s="2"/>
      <c r="K75" s="22">
        <v>1.21</v>
      </c>
      <c r="L75" s="102">
        <v>27.73</v>
      </c>
    </row>
    <row r="76" spans="1:12" s="10" customFormat="1" ht="24.75" customHeight="1" x14ac:dyDescent="0.25">
      <c r="A76" s="234" t="s">
        <v>417</v>
      </c>
      <c r="B76" s="208" t="s">
        <v>101</v>
      </c>
      <c r="C76" s="84">
        <v>63.76</v>
      </c>
      <c r="D76" s="85" t="s">
        <v>3</v>
      </c>
      <c r="E76" s="86">
        <f t="shared" ref="E76:E103" si="8">K76*L76</f>
        <v>66.429000000000002</v>
      </c>
      <c r="F76" s="87">
        <f t="shared" ref="F76:F103" si="9">C76*E76</f>
        <v>4235.5130399999998</v>
      </c>
      <c r="G76" s="436" t="s">
        <v>264</v>
      </c>
      <c r="H76" s="448"/>
      <c r="I76" s="122" t="s">
        <v>291</v>
      </c>
      <c r="J76" s="9"/>
      <c r="K76" s="22">
        <v>1.21</v>
      </c>
      <c r="L76" s="274">
        <v>54.9</v>
      </c>
    </row>
    <row r="77" spans="1:12" s="10" customFormat="1" x14ac:dyDescent="0.25">
      <c r="A77" s="234" t="s">
        <v>418</v>
      </c>
      <c r="B77" s="217" t="s">
        <v>103</v>
      </c>
      <c r="C77" s="84">
        <v>14.29</v>
      </c>
      <c r="D77" s="85" t="s">
        <v>18</v>
      </c>
      <c r="E77" s="86">
        <f t="shared" si="8"/>
        <v>100.79299999999999</v>
      </c>
      <c r="F77" s="87">
        <f t="shared" si="9"/>
        <v>1440.3319699999997</v>
      </c>
      <c r="G77" s="436" t="s">
        <v>264</v>
      </c>
      <c r="H77" s="448"/>
      <c r="I77" s="123">
        <v>4745</v>
      </c>
      <c r="J77" s="9"/>
      <c r="K77" s="22">
        <v>1.21</v>
      </c>
      <c r="L77" s="274">
        <v>83.3</v>
      </c>
    </row>
    <row r="78" spans="1:12" x14ac:dyDescent="0.25">
      <c r="A78" s="234" t="s">
        <v>419</v>
      </c>
      <c r="B78" s="218" t="s">
        <v>104</v>
      </c>
      <c r="C78" s="84">
        <v>29.9</v>
      </c>
      <c r="D78" s="22" t="s">
        <v>28</v>
      </c>
      <c r="E78" s="46">
        <f t="shared" si="8"/>
        <v>35.404600000000002</v>
      </c>
      <c r="F78" s="57">
        <f t="shared" si="9"/>
        <v>1058.59754</v>
      </c>
      <c r="G78" s="436" t="s">
        <v>264</v>
      </c>
      <c r="H78" s="448"/>
      <c r="I78" s="121" t="s">
        <v>292</v>
      </c>
      <c r="J78" s="2"/>
      <c r="K78" s="22">
        <v>1.21</v>
      </c>
      <c r="L78" s="46">
        <v>29.26</v>
      </c>
    </row>
    <row r="79" spans="1:12" ht="22.5" x14ac:dyDescent="0.25">
      <c r="A79" s="234" t="s">
        <v>420</v>
      </c>
      <c r="B79" s="216" t="s">
        <v>105</v>
      </c>
      <c r="C79" s="84">
        <v>11.96</v>
      </c>
      <c r="D79" s="22" t="s">
        <v>3</v>
      </c>
      <c r="E79" s="46">
        <f t="shared" si="8"/>
        <v>37.582599999999999</v>
      </c>
      <c r="F79" s="57">
        <f t="shared" si="9"/>
        <v>449.48789600000003</v>
      </c>
      <c r="G79" s="451" t="s">
        <v>264</v>
      </c>
      <c r="H79" s="452"/>
      <c r="I79" s="124" t="s">
        <v>293</v>
      </c>
      <c r="J79" s="2"/>
      <c r="K79" s="22">
        <v>1.21</v>
      </c>
      <c r="L79" s="102">
        <v>31.06</v>
      </c>
    </row>
    <row r="80" spans="1:12" x14ac:dyDescent="0.25">
      <c r="A80" s="412" t="s">
        <v>421</v>
      </c>
      <c r="B80" s="438" t="s">
        <v>106</v>
      </c>
      <c r="C80" s="440">
        <v>234.35</v>
      </c>
      <c r="D80" s="442" t="s">
        <v>3</v>
      </c>
      <c r="E80" s="440">
        <f>K80*L80</f>
        <v>43.233299999999993</v>
      </c>
      <c r="F80" s="444">
        <f>C80*E80</f>
        <v>10131.723854999998</v>
      </c>
      <c r="G80" s="436" t="s">
        <v>272</v>
      </c>
      <c r="H80" s="437"/>
      <c r="I80" s="121" t="s">
        <v>294</v>
      </c>
      <c r="J80" s="2"/>
      <c r="K80" s="22">
        <v>1.21</v>
      </c>
      <c r="L80" s="429">
        <v>35.729999999999997</v>
      </c>
    </row>
    <row r="81" spans="1:14" s="28" customFormat="1" ht="15.75" customHeight="1" x14ac:dyDescent="0.25">
      <c r="A81" s="413"/>
      <c r="B81" s="439"/>
      <c r="C81" s="441"/>
      <c r="D81" s="443"/>
      <c r="E81" s="441"/>
      <c r="F81" s="445"/>
      <c r="G81" s="436" t="s">
        <v>264</v>
      </c>
      <c r="H81" s="437"/>
      <c r="I81" s="125">
        <v>1381</v>
      </c>
      <c r="J81" s="27"/>
      <c r="K81" s="22">
        <v>1.21</v>
      </c>
      <c r="L81" s="429"/>
    </row>
    <row r="82" spans="1:14" s="28" customFormat="1" ht="15.75" customHeight="1" x14ac:dyDescent="0.25">
      <c r="A82" s="412" t="s">
        <v>422</v>
      </c>
      <c r="B82" s="432" t="s">
        <v>107</v>
      </c>
      <c r="C82" s="434">
        <v>204.25</v>
      </c>
      <c r="D82" s="395" t="s">
        <v>28</v>
      </c>
      <c r="E82" s="408">
        <f>K82*L82</f>
        <v>10.744800000000001</v>
      </c>
      <c r="F82" s="399">
        <f>C82*E82</f>
        <v>2194.6254000000004</v>
      </c>
      <c r="G82" s="390" t="s">
        <v>272</v>
      </c>
      <c r="H82" s="390"/>
      <c r="I82" s="125">
        <v>7404</v>
      </c>
      <c r="J82" s="27"/>
      <c r="K82" s="22">
        <v>1.21</v>
      </c>
      <c r="L82" s="431">
        <v>8.8800000000000008</v>
      </c>
    </row>
    <row r="83" spans="1:14" ht="12.75" customHeight="1" x14ac:dyDescent="0.25">
      <c r="A83" s="423"/>
      <c r="B83" s="433"/>
      <c r="C83" s="435"/>
      <c r="D83" s="396"/>
      <c r="E83" s="409"/>
      <c r="F83" s="400"/>
      <c r="G83" s="390" t="s">
        <v>264</v>
      </c>
      <c r="H83" s="390"/>
      <c r="I83" s="126">
        <v>84208</v>
      </c>
      <c r="J83" s="2"/>
      <c r="K83" s="22">
        <v>1.21</v>
      </c>
      <c r="L83" s="431"/>
    </row>
    <row r="84" spans="1:14" s="10" customFormat="1" ht="15.75" customHeight="1" thickBot="1" x14ac:dyDescent="0.3">
      <c r="A84" s="234" t="s">
        <v>423</v>
      </c>
      <c r="B84" s="219" t="s">
        <v>108</v>
      </c>
      <c r="C84" s="84">
        <v>27.45</v>
      </c>
      <c r="D84" s="85" t="s">
        <v>28</v>
      </c>
      <c r="E84" s="86">
        <f t="shared" si="8"/>
        <v>34.484999999999999</v>
      </c>
      <c r="F84" s="82">
        <f t="shared" si="9"/>
        <v>946.61324999999999</v>
      </c>
      <c r="G84" s="390" t="s">
        <v>272</v>
      </c>
      <c r="H84" s="390"/>
      <c r="I84" s="127" t="s">
        <v>295</v>
      </c>
      <c r="J84" s="9"/>
      <c r="K84" s="22">
        <v>1.21</v>
      </c>
      <c r="L84" s="274">
        <v>28.5</v>
      </c>
    </row>
    <row r="85" spans="1:14" s="10" customFormat="1" ht="15.75" thickBot="1" x14ac:dyDescent="0.3">
      <c r="A85" s="239"/>
      <c r="B85" s="430"/>
      <c r="C85" s="430"/>
      <c r="D85" s="430"/>
      <c r="E85" s="430"/>
      <c r="F85" s="92">
        <f>SUM(F73:F84)</f>
        <v>43054.475067999992</v>
      </c>
      <c r="G85" s="161"/>
      <c r="H85" s="162"/>
      <c r="I85" s="163"/>
      <c r="J85" s="9"/>
      <c r="K85" s="38"/>
      <c r="L85" s="38"/>
    </row>
    <row r="86" spans="1:14" ht="15.75" thickBot="1" x14ac:dyDescent="0.3">
      <c r="A86" s="250" t="s">
        <v>424</v>
      </c>
      <c r="B86" s="420" t="s">
        <v>96</v>
      </c>
      <c r="C86" s="420"/>
      <c r="D86" s="420"/>
      <c r="E86" s="420"/>
      <c r="F86" s="420"/>
      <c r="G86" s="420"/>
      <c r="H86" s="420"/>
      <c r="I86" s="421"/>
      <c r="J86" s="2"/>
      <c r="K86" s="2"/>
      <c r="L86" s="2"/>
    </row>
    <row r="87" spans="1:14" ht="23.25" customHeight="1" x14ac:dyDescent="0.25">
      <c r="A87" s="242" t="s">
        <v>425</v>
      </c>
      <c r="B87" s="220" t="s">
        <v>109</v>
      </c>
      <c r="C87" s="75">
        <v>678.77</v>
      </c>
      <c r="D87" s="76" t="s">
        <v>3</v>
      </c>
      <c r="E87" s="77">
        <f t="shared" si="8"/>
        <v>5.3361000000000001</v>
      </c>
      <c r="F87" s="78">
        <f t="shared" si="9"/>
        <v>3621.9845970000001</v>
      </c>
      <c r="G87" s="386" t="s">
        <v>264</v>
      </c>
      <c r="H87" s="386"/>
      <c r="I87" s="164" t="s">
        <v>296</v>
      </c>
      <c r="J87" s="2"/>
      <c r="K87" s="22">
        <v>1.21</v>
      </c>
      <c r="L87" s="1">
        <v>4.41</v>
      </c>
    </row>
    <row r="88" spans="1:14" ht="24.75" customHeight="1" x14ac:dyDescent="0.25">
      <c r="A88" s="234" t="s">
        <v>428</v>
      </c>
      <c r="B88" s="221" t="s">
        <v>110</v>
      </c>
      <c r="C88" s="84">
        <v>899.04</v>
      </c>
      <c r="D88" s="22" t="s">
        <v>3</v>
      </c>
      <c r="E88" s="46">
        <f t="shared" si="8"/>
        <v>4.2954999999999997</v>
      </c>
      <c r="F88" s="57">
        <f t="shared" si="9"/>
        <v>3861.8263199999997</v>
      </c>
      <c r="G88" s="390" t="s">
        <v>264</v>
      </c>
      <c r="H88" s="390"/>
      <c r="I88" s="128" t="s">
        <v>297</v>
      </c>
      <c r="J88" s="2"/>
      <c r="K88" s="22">
        <v>1.21</v>
      </c>
      <c r="L88" s="1">
        <v>3.55</v>
      </c>
    </row>
    <row r="89" spans="1:14" ht="27" customHeight="1" x14ac:dyDescent="0.25">
      <c r="A89" s="234" t="s">
        <v>426</v>
      </c>
      <c r="B89" s="221" t="s">
        <v>111</v>
      </c>
      <c r="C89" s="84">
        <v>1577.81</v>
      </c>
      <c r="D89" s="22" t="s">
        <v>3</v>
      </c>
      <c r="E89" s="46">
        <f t="shared" si="8"/>
        <v>22.868999999999996</v>
      </c>
      <c r="F89" s="57">
        <f t="shared" si="9"/>
        <v>36082.93688999999</v>
      </c>
      <c r="G89" s="390" t="s">
        <v>264</v>
      </c>
      <c r="H89" s="390"/>
      <c r="I89" s="128" t="s">
        <v>298</v>
      </c>
      <c r="J89" s="2"/>
      <c r="K89" s="22">
        <v>1.21</v>
      </c>
      <c r="L89" s="1">
        <v>18.899999999999999</v>
      </c>
    </row>
    <row r="90" spans="1:14" ht="15" customHeight="1" x14ac:dyDescent="0.25">
      <c r="A90" s="412" t="s">
        <v>429</v>
      </c>
      <c r="B90" s="424" t="s">
        <v>112</v>
      </c>
      <c r="C90" s="425">
        <v>219.18</v>
      </c>
      <c r="D90" s="426" t="s">
        <v>3</v>
      </c>
      <c r="E90" s="427">
        <f>K90*L90</f>
        <v>27.5275</v>
      </c>
      <c r="F90" s="428">
        <f>C90*E90</f>
        <v>6033.4774500000003</v>
      </c>
      <c r="G90" s="390" t="s">
        <v>272</v>
      </c>
      <c r="H90" s="390"/>
      <c r="I90" s="128" t="s">
        <v>299</v>
      </c>
      <c r="J90" s="2"/>
      <c r="K90" s="22">
        <v>1.21</v>
      </c>
      <c r="L90" s="422">
        <v>22.75</v>
      </c>
    </row>
    <row r="91" spans="1:14" s="10" customFormat="1" ht="15" customHeight="1" x14ac:dyDescent="0.25">
      <c r="A91" s="423"/>
      <c r="B91" s="424"/>
      <c r="C91" s="425"/>
      <c r="D91" s="426"/>
      <c r="E91" s="427"/>
      <c r="F91" s="428"/>
      <c r="G91" s="390" t="s">
        <v>264</v>
      </c>
      <c r="H91" s="390"/>
      <c r="I91" s="116" t="s">
        <v>300</v>
      </c>
      <c r="J91" s="9"/>
      <c r="K91" s="22">
        <v>1.21</v>
      </c>
      <c r="L91" s="422"/>
      <c r="N91" s="79"/>
    </row>
    <row r="92" spans="1:14" ht="15" customHeight="1" x14ac:dyDescent="0.25">
      <c r="A92" s="234" t="s">
        <v>427</v>
      </c>
      <c r="B92" s="203" t="s">
        <v>113</v>
      </c>
      <c r="C92" s="84">
        <v>679.86</v>
      </c>
      <c r="D92" s="22" t="s">
        <v>3</v>
      </c>
      <c r="E92" s="46">
        <f t="shared" si="8"/>
        <v>13.806099999999999</v>
      </c>
      <c r="F92" s="57">
        <f t="shared" si="9"/>
        <v>9386.2151459999986</v>
      </c>
      <c r="G92" s="390" t="s">
        <v>264</v>
      </c>
      <c r="H92" s="390"/>
      <c r="I92" s="128" t="s">
        <v>301</v>
      </c>
      <c r="J92" s="2"/>
      <c r="K92" s="22">
        <v>1.21</v>
      </c>
      <c r="L92" s="1">
        <v>11.41</v>
      </c>
    </row>
    <row r="93" spans="1:14" ht="15" customHeight="1" x14ac:dyDescent="0.25">
      <c r="A93" s="234" t="s">
        <v>430</v>
      </c>
      <c r="B93" s="203" t="s">
        <v>114</v>
      </c>
      <c r="C93" s="84">
        <v>679.86</v>
      </c>
      <c r="D93" s="22" t="s">
        <v>3</v>
      </c>
      <c r="E93" s="46">
        <f t="shared" si="8"/>
        <v>9.9219999999999988</v>
      </c>
      <c r="F93" s="57">
        <f t="shared" si="9"/>
        <v>6745.5709199999992</v>
      </c>
      <c r="G93" s="390" t="s">
        <v>264</v>
      </c>
      <c r="H93" s="390"/>
      <c r="I93" s="128" t="s">
        <v>302</v>
      </c>
      <c r="J93" s="2"/>
      <c r="K93" s="22">
        <v>1.21</v>
      </c>
      <c r="L93" s="273">
        <v>8.1999999999999993</v>
      </c>
    </row>
    <row r="94" spans="1:14" s="10" customFormat="1" ht="15" customHeight="1" x14ac:dyDescent="0.25">
      <c r="A94" s="234" t="s">
        <v>431</v>
      </c>
      <c r="B94" s="222" t="s">
        <v>115</v>
      </c>
      <c r="C94" s="84">
        <v>33.75</v>
      </c>
      <c r="D94" s="85" t="s">
        <v>28</v>
      </c>
      <c r="E94" s="86">
        <f t="shared" si="8"/>
        <v>35.029499999999999</v>
      </c>
      <c r="F94" s="87">
        <f t="shared" si="9"/>
        <v>1182.245625</v>
      </c>
      <c r="G94" s="390" t="s">
        <v>272</v>
      </c>
      <c r="H94" s="390"/>
      <c r="I94" s="117" t="s">
        <v>303</v>
      </c>
      <c r="J94" s="9"/>
      <c r="K94" s="22">
        <v>1.21</v>
      </c>
      <c r="L94" s="272">
        <v>28.95</v>
      </c>
    </row>
    <row r="95" spans="1:14" ht="15.75" customHeight="1" x14ac:dyDescent="0.25">
      <c r="A95" s="234" t="s">
        <v>432</v>
      </c>
      <c r="B95" s="203" t="s">
        <v>116</v>
      </c>
      <c r="C95" s="84">
        <v>690.13</v>
      </c>
      <c r="D95" s="22" t="s">
        <v>3</v>
      </c>
      <c r="E95" s="46">
        <f t="shared" si="8"/>
        <v>16.915800000000001</v>
      </c>
      <c r="F95" s="57">
        <f t="shared" si="9"/>
        <v>11674.101054000001</v>
      </c>
      <c r="G95" s="390" t="s">
        <v>264</v>
      </c>
      <c r="H95" s="390"/>
      <c r="I95" s="128" t="s">
        <v>304</v>
      </c>
      <c r="J95" s="2"/>
      <c r="K95" s="22">
        <v>1.21</v>
      </c>
      <c r="L95" s="1">
        <v>13.98</v>
      </c>
    </row>
    <row r="96" spans="1:14" ht="15.75" thickBot="1" x14ac:dyDescent="0.3">
      <c r="A96" s="239"/>
      <c r="B96" s="223"/>
      <c r="C96" s="165"/>
      <c r="D96" s="166"/>
      <c r="E96" s="167"/>
      <c r="F96" s="168">
        <f>SUM(F87:F95)</f>
        <v>78588.358001999979</v>
      </c>
      <c r="G96" s="169"/>
      <c r="H96" s="162"/>
      <c r="I96" s="163"/>
      <c r="J96" s="2"/>
      <c r="K96" s="37"/>
      <c r="L96" s="37"/>
    </row>
    <row r="97" spans="1:12" ht="15.75" thickBot="1" x14ac:dyDescent="0.3">
      <c r="A97" s="250" t="s">
        <v>433</v>
      </c>
      <c r="B97" s="420" t="s">
        <v>97</v>
      </c>
      <c r="C97" s="420"/>
      <c r="D97" s="420"/>
      <c r="E97" s="420"/>
      <c r="F97" s="420"/>
      <c r="G97" s="420"/>
      <c r="H97" s="420"/>
      <c r="I97" s="421"/>
      <c r="J97" s="2"/>
      <c r="K97" s="2"/>
      <c r="L97" s="2"/>
    </row>
    <row r="98" spans="1:12" ht="23.25" customHeight="1" x14ac:dyDescent="0.25">
      <c r="A98" s="242" t="s">
        <v>434</v>
      </c>
      <c r="B98" s="224" t="s">
        <v>117</v>
      </c>
      <c r="C98" s="75">
        <v>285.93</v>
      </c>
      <c r="D98" s="76" t="s">
        <v>3</v>
      </c>
      <c r="E98" s="77">
        <f t="shared" si="8"/>
        <v>5.3361000000000001</v>
      </c>
      <c r="F98" s="78">
        <f t="shared" si="9"/>
        <v>1525.7510730000001</v>
      </c>
      <c r="G98" s="386" t="s">
        <v>264</v>
      </c>
      <c r="H98" s="386"/>
      <c r="I98" s="164" t="s">
        <v>296</v>
      </c>
      <c r="J98" s="2"/>
      <c r="K98" s="22">
        <v>1.21</v>
      </c>
      <c r="L98" s="273">
        <v>4.41</v>
      </c>
    </row>
    <row r="99" spans="1:12" ht="23.25" x14ac:dyDescent="0.25">
      <c r="A99" s="234" t="s">
        <v>435</v>
      </c>
      <c r="B99" s="225" t="s">
        <v>118</v>
      </c>
      <c r="C99" s="84">
        <v>285.93</v>
      </c>
      <c r="D99" s="22" t="s">
        <v>3</v>
      </c>
      <c r="E99" s="46">
        <f t="shared" si="8"/>
        <v>18.379899999999999</v>
      </c>
      <c r="F99" s="57">
        <f t="shared" si="9"/>
        <v>5255.3648069999999</v>
      </c>
      <c r="G99" s="390" t="s">
        <v>264</v>
      </c>
      <c r="H99" s="390"/>
      <c r="I99" s="115" t="s">
        <v>305</v>
      </c>
      <c r="J99" s="2"/>
      <c r="K99" s="22">
        <v>1.21</v>
      </c>
      <c r="L99" s="273">
        <v>15.19</v>
      </c>
    </row>
    <row r="100" spans="1:12" x14ac:dyDescent="0.25">
      <c r="A100" s="234" t="s">
        <v>436</v>
      </c>
      <c r="B100" s="204" t="s">
        <v>119</v>
      </c>
      <c r="C100" s="84">
        <v>257.39999999999998</v>
      </c>
      <c r="D100" s="22" t="s">
        <v>3</v>
      </c>
      <c r="E100" s="46">
        <f t="shared" si="8"/>
        <v>10.6843</v>
      </c>
      <c r="F100" s="57">
        <f t="shared" si="9"/>
        <v>2750.1388199999997</v>
      </c>
      <c r="G100" s="390" t="s">
        <v>264</v>
      </c>
      <c r="H100" s="390"/>
      <c r="I100" s="115" t="s">
        <v>306</v>
      </c>
      <c r="J100" s="2"/>
      <c r="K100" s="22">
        <v>1.21</v>
      </c>
      <c r="L100" s="273">
        <v>8.83</v>
      </c>
    </row>
    <row r="101" spans="1:12" x14ac:dyDescent="0.25">
      <c r="A101" s="234" t="s">
        <v>437</v>
      </c>
      <c r="B101" s="204" t="s">
        <v>114</v>
      </c>
      <c r="C101" s="84">
        <v>257.39999999999998</v>
      </c>
      <c r="D101" s="22" t="s">
        <v>3</v>
      </c>
      <c r="E101" s="46">
        <f t="shared" si="8"/>
        <v>9.9219999999999988</v>
      </c>
      <c r="F101" s="57">
        <f t="shared" si="9"/>
        <v>2553.9227999999994</v>
      </c>
      <c r="G101" s="390" t="s">
        <v>264</v>
      </c>
      <c r="H101" s="390"/>
      <c r="I101" s="115" t="s">
        <v>302</v>
      </c>
      <c r="J101" s="2"/>
      <c r="K101" s="22">
        <v>1.21</v>
      </c>
      <c r="L101" s="273">
        <v>8.1999999999999993</v>
      </c>
    </row>
    <row r="102" spans="1:12" x14ac:dyDescent="0.25">
      <c r="A102" s="234" t="s">
        <v>438</v>
      </c>
      <c r="B102" s="204" t="s">
        <v>116</v>
      </c>
      <c r="C102" s="84">
        <v>35.21</v>
      </c>
      <c r="D102" s="22" t="s">
        <v>3</v>
      </c>
      <c r="E102" s="46">
        <f t="shared" si="8"/>
        <v>16.915800000000001</v>
      </c>
      <c r="F102" s="57">
        <f t="shared" si="9"/>
        <v>595.60531800000001</v>
      </c>
      <c r="G102" s="390" t="s">
        <v>264</v>
      </c>
      <c r="H102" s="390"/>
      <c r="I102" s="115" t="s">
        <v>304</v>
      </c>
      <c r="J102" s="2"/>
      <c r="K102" s="22">
        <v>1.21</v>
      </c>
      <c r="L102" s="273">
        <v>13.98</v>
      </c>
    </row>
    <row r="103" spans="1:12" ht="15.75" thickBot="1" x14ac:dyDescent="0.3">
      <c r="A103" s="234" t="s">
        <v>439</v>
      </c>
      <c r="B103" s="204" t="s">
        <v>120</v>
      </c>
      <c r="C103" s="84">
        <v>6.68</v>
      </c>
      <c r="D103" s="22" t="s">
        <v>3</v>
      </c>
      <c r="E103" s="46">
        <f t="shared" si="8"/>
        <v>59.144800000000004</v>
      </c>
      <c r="F103" s="74">
        <f t="shared" si="9"/>
        <v>395.087264</v>
      </c>
      <c r="G103" s="390" t="s">
        <v>264</v>
      </c>
      <c r="H103" s="390"/>
      <c r="I103" s="115" t="s">
        <v>307</v>
      </c>
      <c r="J103" s="2"/>
      <c r="K103" s="22">
        <v>1.21</v>
      </c>
      <c r="L103" s="273">
        <v>48.88</v>
      </c>
    </row>
    <row r="104" spans="1:12" ht="15.75" thickBot="1" x14ac:dyDescent="0.3">
      <c r="A104" s="239"/>
      <c r="B104" s="223"/>
      <c r="C104" s="170"/>
      <c r="D104" s="171"/>
      <c r="E104" s="172"/>
      <c r="F104" s="92">
        <f>SUM(F98:F103)</f>
        <v>13075.870081999998</v>
      </c>
      <c r="G104" s="162"/>
      <c r="H104" s="162"/>
      <c r="I104" s="163"/>
      <c r="J104" s="2"/>
      <c r="K104" s="37"/>
      <c r="L104" s="39"/>
    </row>
    <row r="105" spans="1:12" ht="15.75" thickBot="1" x14ac:dyDescent="0.3">
      <c r="A105" s="250" t="s">
        <v>452</v>
      </c>
      <c r="B105" s="420" t="s">
        <v>98</v>
      </c>
      <c r="C105" s="420"/>
      <c r="D105" s="420"/>
      <c r="E105" s="420"/>
      <c r="F105" s="420"/>
      <c r="G105" s="420"/>
      <c r="H105" s="420"/>
      <c r="I105" s="421"/>
      <c r="J105" s="2"/>
      <c r="K105" s="2"/>
      <c r="L105" s="23"/>
    </row>
    <row r="106" spans="1:12" ht="23.25" customHeight="1" x14ac:dyDescent="0.25">
      <c r="A106" s="251" t="s">
        <v>453</v>
      </c>
      <c r="B106" s="224" t="s">
        <v>109</v>
      </c>
      <c r="C106" s="75">
        <v>38.76</v>
      </c>
      <c r="D106" s="76" t="s">
        <v>3</v>
      </c>
      <c r="E106" s="66">
        <f>K106*L106</f>
        <v>5.3361000000000001</v>
      </c>
      <c r="F106" s="78">
        <f>C106*E106</f>
        <v>206.827236</v>
      </c>
      <c r="G106" s="386" t="s">
        <v>264</v>
      </c>
      <c r="H106" s="386"/>
      <c r="I106" s="148" t="s">
        <v>296</v>
      </c>
      <c r="J106" s="2"/>
      <c r="K106" s="22">
        <v>1.21</v>
      </c>
      <c r="L106" s="273">
        <v>4.41</v>
      </c>
    </row>
    <row r="107" spans="1:12" ht="24" customHeight="1" x14ac:dyDescent="0.25">
      <c r="A107" s="252" t="s">
        <v>454</v>
      </c>
      <c r="B107" s="225" t="s">
        <v>111</v>
      </c>
      <c r="C107" s="84">
        <v>38.76</v>
      </c>
      <c r="D107" s="22" t="s">
        <v>3</v>
      </c>
      <c r="E107" s="88">
        <f>K107*L107</f>
        <v>22.868999999999996</v>
      </c>
      <c r="F107" s="57">
        <f>C107*E107</f>
        <v>886.40243999999984</v>
      </c>
      <c r="G107" s="390" t="s">
        <v>264</v>
      </c>
      <c r="H107" s="390"/>
      <c r="I107" s="115" t="s">
        <v>298</v>
      </c>
      <c r="J107" s="2"/>
      <c r="K107" s="22">
        <v>1.21</v>
      </c>
      <c r="L107" s="273">
        <v>18.899999999999999</v>
      </c>
    </row>
    <row r="108" spans="1:12" ht="15.75" thickBot="1" x14ac:dyDescent="0.3">
      <c r="A108" s="252" t="s">
        <v>455</v>
      </c>
      <c r="B108" s="204" t="s">
        <v>116</v>
      </c>
      <c r="C108" s="84">
        <v>38.76</v>
      </c>
      <c r="D108" s="22" t="s">
        <v>3</v>
      </c>
      <c r="E108" s="88">
        <f>K108*L108</f>
        <v>16.915800000000001</v>
      </c>
      <c r="F108" s="57">
        <f>C108*E108</f>
        <v>655.65640799999994</v>
      </c>
      <c r="G108" s="390" t="s">
        <v>264</v>
      </c>
      <c r="H108" s="390"/>
      <c r="I108" s="115" t="s">
        <v>304</v>
      </c>
      <c r="J108" s="2"/>
      <c r="K108" s="22">
        <v>1.21</v>
      </c>
      <c r="L108" s="273">
        <v>13.98</v>
      </c>
    </row>
    <row r="109" spans="1:12" ht="15.75" thickBot="1" x14ac:dyDescent="0.3">
      <c r="A109" s="239"/>
      <c r="B109" s="380"/>
      <c r="C109" s="380"/>
      <c r="D109" s="380"/>
      <c r="E109" s="381"/>
      <c r="F109" s="173">
        <f>SUM(F106:F108)</f>
        <v>1748.8860839999998</v>
      </c>
      <c r="G109" s="11"/>
      <c r="H109" s="12"/>
      <c r="I109" s="129"/>
      <c r="J109" s="2"/>
      <c r="K109" s="2"/>
      <c r="L109" s="2"/>
    </row>
    <row r="110" spans="1:12" ht="15.75" thickBot="1" x14ac:dyDescent="0.3">
      <c r="A110" s="241">
        <v>8</v>
      </c>
      <c r="B110" s="366" t="s">
        <v>121</v>
      </c>
      <c r="C110" s="366"/>
      <c r="D110" s="366"/>
      <c r="E110" s="366"/>
      <c r="F110" s="366"/>
      <c r="G110" s="366"/>
      <c r="H110" s="366"/>
      <c r="I110" s="367"/>
      <c r="J110" s="2"/>
      <c r="K110" s="2"/>
      <c r="L110" s="2"/>
    </row>
    <row r="111" spans="1:12" ht="15.75" thickBot="1" x14ac:dyDescent="0.3">
      <c r="A111" s="195" t="s">
        <v>456</v>
      </c>
      <c r="B111" s="418" t="s">
        <v>122</v>
      </c>
      <c r="C111" s="418"/>
      <c r="D111" s="418"/>
      <c r="E111" s="418"/>
      <c r="F111" s="418"/>
      <c r="G111" s="418"/>
      <c r="H111" s="418"/>
      <c r="I111" s="419"/>
      <c r="J111" s="2"/>
      <c r="K111" s="2"/>
      <c r="L111" s="2"/>
    </row>
    <row r="112" spans="1:12" ht="22.5" x14ac:dyDescent="0.25">
      <c r="A112" s="251" t="s">
        <v>457</v>
      </c>
      <c r="B112" s="211" t="s">
        <v>129</v>
      </c>
      <c r="C112" s="63">
        <v>6</v>
      </c>
      <c r="D112" s="21" t="s">
        <v>14</v>
      </c>
      <c r="E112" s="144">
        <f>K112*L112</f>
        <v>304.58119999999997</v>
      </c>
      <c r="F112" s="174">
        <f>C112*E112</f>
        <v>1827.4871999999998</v>
      </c>
      <c r="G112" s="386" t="s">
        <v>264</v>
      </c>
      <c r="H112" s="386"/>
      <c r="I112" s="148" t="s">
        <v>308</v>
      </c>
      <c r="J112" s="2"/>
      <c r="K112" s="22">
        <v>1.21</v>
      </c>
      <c r="L112" s="273">
        <v>251.72</v>
      </c>
    </row>
    <row r="113" spans="1:12" ht="22.5" x14ac:dyDescent="0.25">
      <c r="A113" s="252" t="s">
        <v>458</v>
      </c>
      <c r="B113" s="226" t="s">
        <v>128</v>
      </c>
      <c r="C113" s="62">
        <v>12</v>
      </c>
      <c r="D113" s="18" t="s">
        <v>14</v>
      </c>
      <c r="E113" s="45">
        <f>K113*L113</f>
        <v>451.1848</v>
      </c>
      <c r="F113" s="58">
        <f>C113*E113</f>
        <v>5414.2175999999999</v>
      </c>
      <c r="G113" s="390" t="s">
        <v>264</v>
      </c>
      <c r="H113" s="390"/>
      <c r="I113" s="115" t="s">
        <v>309</v>
      </c>
      <c r="J113" s="2"/>
      <c r="K113" s="22">
        <v>1.21</v>
      </c>
      <c r="L113" s="273">
        <v>372.88</v>
      </c>
    </row>
    <row r="114" spans="1:12" s="10" customFormat="1" ht="22.5" x14ac:dyDescent="0.25">
      <c r="A114" s="251" t="s">
        <v>459</v>
      </c>
      <c r="B114" s="212" t="s">
        <v>127</v>
      </c>
      <c r="C114" s="67">
        <v>1</v>
      </c>
      <c r="D114" s="26" t="s">
        <v>14</v>
      </c>
      <c r="E114" s="55">
        <f>K114*L114</f>
        <v>435.06759999999997</v>
      </c>
      <c r="F114" s="72">
        <f>C114*E114</f>
        <v>435.06759999999997</v>
      </c>
      <c r="G114" s="390" t="s">
        <v>264</v>
      </c>
      <c r="H114" s="390"/>
      <c r="I114" s="116" t="s">
        <v>310</v>
      </c>
      <c r="J114" s="9"/>
      <c r="K114" s="22">
        <v>1.21</v>
      </c>
      <c r="L114" s="275">
        <v>359.56</v>
      </c>
    </row>
    <row r="115" spans="1:12" ht="22.5" customHeight="1" x14ac:dyDescent="0.25">
      <c r="A115" s="252" t="s">
        <v>460</v>
      </c>
      <c r="B115" s="211" t="s">
        <v>126</v>
      </c>
      <c r="C115" s="63">
        <v>19</v>
      </c>
      <c r="D115" s="21" t="s">
        <v>14</v>
      </c>
      <c r="E115" s="64">
        <f>K115*L115</f>
        <v>67.033999999999992</v>
      </c>
      <c r="F115" s="58">
        <f>C115*E115</f>
        <v>1273.6459999999997</v>
      </c>
      <c r="G115" s="390" t="s">
        <v>264</v>
      </c>
      <c r="H115" s="390"/>
      <c r="I115" s="128" t="s">
        <v>311</v>
      </c>
      <c r="J115" s="2"/>
      <c r="K115" s="22">
        <v>1.21</v>
      </c>
      <c r="L115" s="273">
        <v>55.4</v>
      </c>
    </row>
    <row r="116" spans="1:12" s="10" customFormat="1" ht="22.5" x14ac:dyDescent="0.25">
      <c r="A116" s="251" t="s">
        <v>461</v>
      </c>
      <c r="B116" s="212" t="s">
        <v>125</v>
      </c>
      <c r="C116" s="67">
        <v>1</v>
      </c>
      <c r="D116" s="26" t="s">
        <v>14</v>
      </c>
      <c r="E116" s="68">
        <f t="shared" ref="E116:E119" si="10">K116*L116</f>
        <v>304.58119999999997</v>
      </c>
      <c r="F116" s="72">
        <f t="shared" ref="F116:F119" si="11">C116*E116</f>
        <v>304.58119999999997</v>
      </c>
      <c r="G116" s="390" t="s">
        <v>264</v>
      </c>
      <c r="H116" s="390"/>
      <c r="I116" s="116" t="s">
        <v>308</v>
      </c>
      <c r="J116" s="9"/>
      <c r="K116" s="22">
        <v>1.21</v>
      </c>
      <c r="L116" s="275">
        <v>251.72</v>
      </c>
    </row>
    <row r="117" spans="1:12" s="10" customFormat="1" ht="22.5" customHeight="1" x14ac:dyDescent="0.25">
      <c r="A117" s="252" t="s">
        <v>462</v>
      </c>
      <c r="B117" s="212" t="s">
        <v>130</v>
      </c>
      <c r="C117" s="67">
        <v>1</v>
      </c>
      <c r="D117" s="26" t="s">
        <v>14</v>
      </c>
      <c r="E117" s="68">
        <f t="shared" si="10"/>
        <v>323.42090000000002</v>
      </c>
      <c r="F117" s="72">
        <f t="shared" si="11"/>
        <v>323.42090000000002</v>
      </c>
      <c r="G117" s="390" t="s">
        <v>264</v>
      </c>
      <c r="H117" s="390"/>
      <c r="I117" s="117" t="s">
        <v>312</v>
      </c>
      <c r="J117" s="9"/>
      <c r="K117" s="22">
        <v>1.21</v>
      </c>
      <c r="L117" s="275">
        <v>267.29000000000002</v>
      </c>
    </row>
    <row r="118" spans="1:12" s="10" customFormat="1" ht="22.5" x14ac:dyDescent="0.25">
      <c r="A118" s="251" t="s">
        <v>463</v>
      </c>
      <c r="B118" s="212" t="s">
        <v>131</v>
      </c>
      <c r="C118" s="67">
        <v>1</v>
      </c>
      <c r="D118" s="26" t="s">
        <v>14</v>
      </c>
      <c r="E118" s="68">
        <f t="shared" si="10"/>
        <v>435.06759999999997</v>
      </c>
      <c r="F118" s="72">
        <f t="shared" si="11"/>
        <v>435.06759999999997</v>
      </c>
      <c r="G118" s="390" t="s">
        <v>264</v>
      </c>
      <c r="H118" s="390"/>
      <c r="I118" s="116" t="s">
        <v>310</v>
      </c>
      <c r="J118" s="9"/>
      <c r="K118" s="22">
        <v>1.21</v>
      </c>
      <c r="L118" s="275">
        <v>359.56</v>
      </c>
    </row>
    <row r="119" spans="1:12" ht="25.5" customHeight="1" thickBot="1" x14ac:dyDescent="0.3">
      <c r="A119" s="252" t="s">
        <v>464</v>
      </c>
      <c r="B119" s="211" t="s">
        <v>132</v>
      </c>
      <c r="C119" s="63">
        <v>122.85</v>
      </c>
      <c r="D119" s="21" t="s">
        <v>3</v>
      </c>
      <c r="E119" s="64">
        <f t="shared" si="10"/>
        <v>16.4802</v>
      </c>
      <c r="F119" s="59">
        <f t="shared" si="11"/>
        <v>2024.5925699999998</v>
      </c>
      <c r="G119" s="390" t="s">
        <v>264</v>
      </c>
      <c r="H119" s="390"/>
      <c r="I119" s="115" t="s">
        <v>313</v>
      </c>
      <c r="J119" s="2"/>
      <c r="K119" s="22">
        <v>1.21</v>
      </c>
      <c r="L119" s="273">
        <v>13.62</v>
      </c>
    </row>
    <row r="120" spans="1:12" ht="15.75" thickBot="1" x14ac:dyDescent="0.3">
      <c r="A120" s="253"/>
      <c r="B120" s="382"/>
      <c r="C120" s="382"/>
      <c r="D120" s="382"/>
      <c r="E120" s="417"/>
      <c r="F120" s="92">
        <f>SUM(F112:F119)</f>
        <v>12038.080669999999</v>
      </c>
      <c r="G120" s="12"/>
      <c r="H120" s="12"/>
      <c r="I120" s="129"/>
      <c r="J120" s="2"/>
      <c r="K120" s="39"/>
      <c r="L120" s="39"/>
    </row>
    <row r="121" spans="1:12" ht="15.75" thickBot="1" x14ac:dyDescent="0.3">
      <c r="A121" s="195" t="s">
        <v>465</v>
      </c>
      <c r="B121" s="528" t="s">
        <v>123</v>
      </c>
      <c r="C121" s="528"/>
      <c r="D121" s="528"/>
      <c r="E121" s="528"/>
      <c r="F121" s="528"/>
      <c r="G121" s="528"/>
      <c r="H121" s="528"/>
      <c r="I121" s="529"/>
      <c r="J121" s="2"/>
      <c r="K121" s="23"/>
      <c r="L121" s="23"/>
    </row>
    <row r="122" spans="1:12" x14ac:dyDescent="0.25">
      <c r="A122" s="251" t="s">
        <v>466</v>
      </c>
      <c r="B122" s="214" t="s">
        <v>133</v>
      </c>
      <c r="C122" s="63">
        <v>28.36</v>
      </c>
      <c r="D122" s="21" t="s">
        <v>3</v>
      </c>
      <c r="E122" s="64">
        <f>K122*L122</f>
        <v>369.81229999999999</v>
      </c>
      <c r="F122" s="174">
        <f>C122*E122</f>
        <v>10487.876828</v>
      </c>
      <c r="G122" s="386" t="s">
        <v>264</v>
      </c>
      <c r="H122" s="386"/>
      <c r="I122" s="148" t="s">
        <v>314</v>
      </c>
      <c r="J122" s="2"/>
      <c r="K122" s="22">
        <v>1.21</v>
      </c>
      <c r="L122" s="273">
        <v>305.63</v>
      </c>
    </row>
    <row r="123" spans="1:12" s="10" customFormat="1" x14ac:dyDescent="0.25">
      <c r="A123" s="252" t="s">
        <v>467</v>
      </c>
      <c r="B123" s="227" t="s">
        <v>134</v>
      </c>
      <c r="C123" s="67">
        <v>1.6</v>
      </c>
      <c r="D123" s="26" t="s">
        <v>3</v>
      </c>
      <c r="E123" s="68">
        <f t="shared" ref="E123:E125" si="12">K123*L123</f>
        <v>484.1936</v>
      </c>
      <c r="F123" s="72">
        <f t="shared" ref="F123:F125" si="13">C123*E123</f>
        <v>774.70976000000007</v>
      </c>
      <c r="G123" s="390" t="s">
        <v>272</v>
      </c>
      <c r="H123" s="390"/>
      <c r="I123" s="116" t="s">
        <v>315</v>
      </c>
      <c r="J123" s="9"/>
      <c r="K123" s="22">
        <v>1.21</v>
      </c>
      <c r="L123" s="275">
        <v>400.16</v>
      </c>
    </row>
    <row r="124" spans="1:12" x14ac:dyDescent="0.25">
      <c r="A124" s="252" t="s">
        <v>468</v>
      </c>
      <c r="B124" s="214" t="s">
        <v>135</v>
      </c>
      <c r="C124" s="63">
        <v>12.43</v>
      </c>
      <c r="D124" s="21" t="s">
        <v>3</v>
      </c>
      <c r="E124" s="64">
        <f t="shared" si="12"/>
        <v>487.76310000000001</v>
      </c>
      <c r="F124" s="58">
        <f t="shared" si="13"/>
        <v>6062.8953330000004</v>
      </c>
      <c r="G124" s="390" t="s">
        <v>264</v>
      </c>
      <c r="H124" s="390"/>
      <c r="I124" s="115" t="s">
        <v>316</v>
      </c>
      <c r="J124" s="2"/>
      <c r="K124" s="22">
        <v>1.21</v>
      </c>
      <c r="L124" s="273">
        <v>403.11</v>
      </c>
    </row>
    <row r="125" spans="1:12" s="10" customFormat="1" ht="15.75" thickBot="1" x14ac:dyDescent="0.3">
      <c r="A125" s="252" t="s">
        <v>469</v>
      </c>
      <c r="B125" s="227" t="s">
        <v>136</v>
      </c>
      <c r="C125" s="67">
        <v>1</v>
      </c>
      <c r="D125" s="26" t="s">
        <v>14</v>
      </c>
      <c r="E125" s="68">
        <f t="shared" si="12"/>
        <v>95.868300000000005</v>
      </c>
      <c r="F125" s="73">
        <f t="shared" si="13"/>
        <v>95.868300000000005</v>
      </c>
      <c r="G125" s="390" t="s">
        <v>272</v>
      </c>
      <c r="H125" s="390"/>
      <c r="I125" s="116" t="s">
        <v>317</v>
      </c>
      <c r="J125" s="9"/>
      <c r="K125" s="22">
        <v>1.21</v>
      </c>
      <c r="L125" s="275">
        <v>79.23</v>
      </c>
    </row>
    <row r="126" spans="1:12" s="10" customFormat="1" ht="15.75" thickBot="1" x14ac:dyDescent="0.3">
      <c r="A126" s="253"/>
      <c r="B126" s="380"/>
      <c r="C126" s="380"/>
      <c r="D126" s="380"/>
      <c r="E126" s="381"/>
      <c r="F126" s="175">
        <f>SUM(F122:F125)</f>
        <v>17421.350220999997</v>
      </c>
      <c r="G126" s="12"/>
      <c r="H126" s="12"/>
      <c r="I126" s="129"/>
      <c r="J126" s="9"/>
      <c r="K126" s="40"/>
      <c r="L126" s="40"/>
    </row>
    <row r="127" spans="1:12" ht="15.75" thickBot="1" x14ac:dyDescent="0.3">
      <c r="A127" s="195" t="s">
        <v>470</v>
      </c>
      <c r="B127" s="366" t="s">
        <v>124</v>
      </c>
      <c r="C127" s="366"/>
      <c r="D127" s="366"/>
      <c r="E127" s="366"/>
      <c r="F127" s="366"/>
      <c r="G127" s="366"/>
      <c r="H127" s="366"/>
      <c r="I127" s="367"/>
      <c r="J127" s="2"/>
      <c r="K127" s="23"/>
      <c r="L127" s="23"/>
    </row>
    <row r="128" spans="1:12" s="10" customFormat="1" x14ac:dyDescent="0.25">
      <c r="A128" s="251" t="s">
        <v>471</v>
      </c>
      <c r="B128" s="227" t="s">
        <v>137</v>
      </c>
      <c r="C128" s="75">
        <v>17.43</v>
      </c>
      <c r="D128" s="80" t="s">
        <v>3</v>
      </c>
      <c r="E128" s="69">
        <f>K128*L128</f>
        <v>278.3</v>
      </c>
      <c r="F128" s="83">
        <f>C128*E128</f>
        <v>4850.7690000000002</v>
      </c>
      <c r="G128" s="386" t="s">
        <v>272</v>
      </c>
      <c r="H128" s="386"/>
      <c r="I128" s="176" t="s">
        <v>318</v>
      </c>
      <c r="J128" s="9"/>
      <c r="K128" s="22">
        <v>1.21</v>
      </c>
      <c r="L128" s="275">
        <v>230</v>
      </c>
    </row>
    <row r="129" spans="1:12" x14ac:dyDescent="0.25">
      <c r="A129" s="252" t="s">
        <v>472</v>
      </c>
      <c r="B129" s="214" t="s">
        <v>138</v>
      </c>
      <c r="C129" s="90">
        <v>29.24</v>
      </c>
      <c r="D129" s="76" t="s">
        <v>3</v>
      </c>
      <c r="E129" s="66">
        <f>K129*L129</f>
        <v>70.494599999999991</v>
      </c>
      <c r="F129" s="57">
        <f>C129*E129</f>
        <v>2061.2621039999995</v>
      </c>
      <c r="G129" s="390" t="s">
        <v>264</v>
      </c>
      <c r="H129" s="390"/>
      <c r="I129" s="115" t="s">
        <v>319</v>
      </c>
      <c r="J129" s="2"/>
      <c r="K129" s="22">
        <v>1.21</v>
      </c>
      <c r="L129" s="273">
        <v>58.26</v>
      </c>
    </row>
    <row r="130" spans="1:12" s="10" customFormat="1" ht="15.75" thickBot="1" x14ac:dyDescent="0.3">
      <c r="A130" s="252" t="s">
        <v>473</v>
      </c>
      <c r="B130" s="227" t="s">
        <v>139</v>
      </c>
      <c r="C130" s="75">
        <v>2.84</v>
      </c>
      <c r="D130" s="80" t="s">
        <v>3</v>
      </c>
      <c r="E130" s="69">
        <f>K130*L130</f>
        <v>235.86529999999999</v>
      </c>
      <c r="F130" s="87">
        <f>C130*E130</f>
        <v>669.85745199999997</v>
      </c>
      <c r="G130" s="390" t="s">
        <v>264</v>
      </c>
      <c r="H130" s="390"/>
      <c r="I130" s="116" t="s">
        <v>320</v>
      </c>
      <c r="J130" s="9"/>
      <c r="K130" s="22">
        <v>1.21</v>
      </c>
      <c r="L130" s="275">
        <v>194.93</v>
      </c>
    </row>
    <row r="131" spans="1:12" ht="15.75" thickBot="1" x14ac:dyDescent="0.3">
      <c r="A131" s="239"/>
      <c r="B131" s="414"/>
      <c r="C131" s="414"/>
      <c r="D131" s="414"/>
      <c r="E131" s="415"/>
      <c r="F131" s="175">
        <f>SUM(F128:F130)</f>
        <v>7581.8885559999999</v>
      </c>
      <c r="G131" s="150"/>
      <c r="H131" s="150"/>
      <c r="I131" s="151"/>
      <c r="J131" s="2"/>
      <c r="K131" s="2"/>
      <c r="L131" s="2"/>
    </row>
    <row r="132" spans="1:12" ht="15.75" thickBot="1" x14ac:dyDescent="0.3">
      <c r="A132" s="177">
        <v>9</v>
      </c>
      <c r="B132" s="366" t="s">
        <v>140</v>
      </c>
      <c r="C132" s="366"/>
      <c r="D132" s="366"/>
      <c r="E132" s="366"/>
      <c r="F132" s="366"/>
      <c r="G132" s="366"/>
      <c r="H132" s="366"/>
      <c r="I132" s="367"/>
      <c r="J132" s="2"/>
      <c r="K132" s="2"/>
      <c r="L132" s="2"/>
    </row>
    <row r="133" spans="1:12" ht="15.75" thickBot="1" x14ac:dyDescent="0.3">
      <c r="A133" s="196" t="s">
        <v>474</v>
      </c>
      <c r="B133" s="366" t="s">
        <v>141</v>
      </c>
      <c r="C133" s="366"/>
      <c r="D133" s="366"/>
      <c r="E133" s="366"/>
      <c r="F133" s="366"/>
      <c r="G133" s="366"/>
      <c r="H133" s="366"/>
      <c r="I133" s="367"/>
      <c r="J133" s="2"/>
      <c r="K133" s="2"/>
      <c r="L133" s="2"/>
    </row>
    <row r="134" spans="1:12" s="30" customFormat="1" x14ac:dyDescent="0.25">
      <c r="A134" s="242" t="s">
        <v>475</v>
      </c>
      <c r="B134" s="227" t="s">
        <v>145</v>
      </c>
      <c r="C134" s="139">
        <v>1</v>
      </c>
      <c r="D134" s="80" t="s">
        <v>159</v>
      </c>
      <c r="E134" s="89">
        <f>K134*L134</f>
        <v>1134.0967000000001</v>
      </c>
      <c r="F134" s="178">
        <f>C134*E134</f>
        <v>1134.0967000000001</v>
      </c>
      <c r="G134" s="386" t="s">
        <v>264</v>
      </c>
      <c r="H134" s="386"/>
      <c r="I134" s="179">
        <v>9540</v>
      </c>
      <c r="J134" s="29"/>
      <c r="K134" s="22">
        <v>1.21</v>
      </c>
      <c r="L134" s="20">
        <v>937.27</v>
      </c>
    </row>
    <row r="135" spans="1:12" s="30" customFormat="1" ht="15.75" thickBot="1" x14ac:dyDescent="0.3">
      <c r="A135" s="254"/>
      <c r="B135" s="380"/>
      <c r="C135" s="380"/>
      <c r="D135" s="380"/>
      <c r="E135" s="416"/>
      <c r="F135" s="168">
        <f>SUM(F134)</f>
        <v>1134.0967000000001</v>
      </c>
      <c r="G135" s="180"/>
      <c r="H135" s="93"/>
      <c r="I135" s="134"/>
      <c r="J135" s="29"/>
      <c r="K135" s="41"/>
      <c r="L135" s="41"/>
    </row>
    <row r="136" spans="1:12" ht="15.75" thickBot="1" x14ac:dyDescent="0.3">
      <c r="A136" s="196" t="s">
        <v>476</v>
      </c>
      <c r="B136" s="366" t="s">
        <v>142</v>
      </c>
      <c r="C136" s="366"/>
      <c r="D136" s="366"/>
      <c r="E136" s="366"/>
      <c r="F136" s="366"/>
      <c r="G136" s="366"/>
      <c r="H136" s="366"/>
      <c r="I136" s="367"/>
      <c r="J136" s="2"/>
      <c r="K136" s="2"/>
      <c r="L136" s="2"/>
    </row>
    <row r="137" spans="1:12" s="31" customFormat="1" ht="67.5" x14ac:dyDescent="0.25">
      <c r="A137" s="242" t="s">
        <v>477</v>
      </c>
      <c r="B137" s="212" t="s">
        <v>146</v>
      </c>
      <c r="C137" s="139">
        <v>37</v>
      </c>
      <c r="D137" s="80" t="s">
        <v>14</v>
      </c>
      <c r="E137" s="33">
        <f>K137*L137</f>
        <v>106.6131</v>
      </c>
      <c r="F137" s="83">
        <f>C137*E137</f>
        <v>3944.6847000000002</v>
      </c>
      <c r="G137" s="386" t="s">
        <v>264</v>
      </c>
      <c r="H137" s="386"/>
      <c r="I137" s="179" t="s">
        <v>321</v>
      </c>
      <c r="J137" s="34"/>
      <c r="K137" s="22">
        <v>1.21</v>
      </c>
      <c r="L137" s="85">
        <v>88.11</v>
      </c>
    </row>
    <row r="138" spans="1:12" s="10" customFormat="1" ht="45" x14ac:dyDescent="0.25">
      <c r="A138" s="234" t="s">
        <v>478</v>
      </c>
      <c r="B138" s="228" t="s">
        <v>147</v>
      </c>
      <c r="C138" s="32">
        <v>8</v>
      </c>
      <c r="D138" s="85" t="s">
        <v>14</v>
      </c>
      <c r="E138" s="33">
        <f>K138*L138</f>
        <v>98.711799999999997</v>
      </c>
      <c r="F138" s="87">
        <f>C138*E138</f>
        <v>789.69439999999997</v>
      </c>
      <c r="G138" s="390" t="s">
        <v>264</v>
      </c>
      <c r="H138" s="390"/>
      <c r="I138" s="130" t="s">
        <v>322</v>
      </c>
      <c r="J138" s="34"/>
      <c r="K138" s="22">
        <v>1.21</v>
      </c>
      <c r="L138" s="85">
        <v>81.58</v>
      </c>
    </row>
    <row r="139" spans="1:12" s="10" customFormat="1" x14ac:dyDescent="0.25">
      <c r="A139" s="234" t="s">
        <v>479</v>
      </c>
      <c r="B139" s="229" t="s">
        <v>148</v>
      </c>
      <c r="C139" s="32">
        <v>18</v>
      </c>
      <c r="D139" s="85" t="s">
        <v>14</v>
      </c>
      <c r="E139" s="33">
        <f>K139*L139</f>
        <v>110.8723</v>
      </c>
      <c r="F139" s="87">
        <f>C139*E139</f>
        <v>1995.7013999999999</v>
      </c>
      <c r="G139" s="390" t="s">
        <v>264</v>
      </c>
      <c r="H139" s="390"/>
      <c r="I139" s="130">
        <v>12227</v>
      </c>
      <c r="J139" s="29"/>
      <c r="K139" s="22">
        <v>1.21</v>
      </c>
      <c r="L139" s="20">
        <v>91.63</v>
      </c>
    </row>
    <row r="140" spans="1:12" s="36" customFormat="1" x14ac:dyDescent="0.25">
      <c r="A140" s="234" t="s">
        <v>480</v>
      </c>
      <c r="B140" s="205" t="s">
        <v>149</v>
      </c>
      <c r="C140" s="47">
        <v>3</v>
      </c>
      <c r="D140" s="22" t="s">
        <v>14</v>
      </c>
      <c r="E140" s="47">
        <f>K140*L140</f>
        <v>191.2526</v>
      </c>
      <c r="F140" s="57">
        <f>C140*E140</f>
        <v>573.75779999999997</v>
      </c>
      <c r="G140" s="390" t="s">
        <v>323</v>
      </c>
      <c r="H140" s="390"/>
      <c r="I140" s="120">
        <v>43730</v>
      </c>
      <c r="J140" s="35"/>
      <c r="K140" s="22">
        <v>1.21</v>
      </c>
      <c r="L140" s="103">
        <v>158.06</v>
      </c>
    </row>
    <row r="141" spans="1:12" s="36" customFormat="1" x14ac:dyDescent="0.25">
      <c r="A141" s="234" t="s">
        <v>481</v>
      </c>
      <c r="B141" s="205" t="s">
        <v>150</v>
      </c>
      <c r="C141" s="47">
        <v>2</v>
      </c>
      <c r="D141" s="22" t="s">
        <v>14</v>
      </c>
      <c r="E141" s="47">
        <f>K141*L141</f>
        <v>132.08359999999999</v>
      </c>
      <c r="F141" s="57">
        <f>C141*E141</f>
        <v>264.16719999999998</v>
      </c>
      <c r="G141" s="390" t="s">
        <v>264</v>
      </c>
      <c r="H141" s="390"/>
      <c r="I141" s="120">
        <v>84225</v>
      </c>
      <c r="J141" s="35"/>
      <c r="K141" s="22">
        <v>1.21</v>
      </c>
      <c r="L141" s="103">
        <v>109.16</v>
      </c>
    </row>
    <row r="142" spans="1:12" x14ac:dyDescent="0.25">
      <c r="A142" s="234" t="s">
        <v>482</v>
      </c>
      <c r="B142" s="205" t="s">
        <v>151</v>
      </c>
      <c r="C142" s="65">
        <v>2</v>
      </c>
      <c r="D142" s="22" t="s">
        <v>14</v>
      </c>
      <c r="E142" s="46">
        <f t="shared" ref="E142:E155" si="14">K142*L142</f>
        <v>43.063900000000004</v>
      </c>
      <c r="F142" s="57">
        <f t="shared" ref="F142:F155" si="15">C142*E142</f>
        <v>86.127800000000008</v>
      </c>
      <c r="G142" s="390" t="s">
        <v>264</v>
      </c>
      <c r="H142" s="390"/>
      <c r="I142" s="120">
        <v>83399</v>
      </c>
      <c r="J142" s="2"/>
      <c r="K142" s="22">
        <v>1.21</v>
      </c>
      <c r="L142" s="1">
        <v>35.590000000000003</v>
      </c>
    </row>
    <row r="143" spans="1:12" s="36" customFormat="1" x14ac:dyDescent="0.25">
      <c r="A143" s="234" t="s">
        <v>483</v>
      </c>
      <c r="B143" s="205" t="s">
        <v>152</v>
      </c>
      <c r="C143" s="47">
        <v>68</v>
      </c>
      <c r="D143" s="22" t="s">
        <v>160</v>
      </c>
      <c r="E143" s="47">
        <f t="shared" si="14"/>
        <v>117.7209</v>
      </c>
      <c r="F143" s="57">
        <f t="shared" si="15"/>
        <v>8005.0212000000001</v>
      </c>
      <c r="G143" s="390" t="s">
        <v>323</v>
      </c>
      <c r="H143" s="390"/>
      <c r="I143" s="120">
        <v>43540</v>
      </c>
      <c r="J143" s="35"/>
      <c r="K143" s="22">
        <v>1.21</v>
      </c>
      <c r="L143" s="103">
        <v>97.29</v>
      </c>
    </row>
    <row r="144" spans="1:12" ht="22.5" x14ac:dyDescent="0.25">
      <c r="A144" s="234" t="s">
        <v>484</v>
      </c>
      <c r="B144" s="228" t="s">
        <v>153</v>
      </c>
      <c r="C144" s="65">
        <v>2</v>
      </c>
      <c r="D144" s="22" t="s">
        <v>14</v>
      </c>
      <c r="E144" s="46">
        <f t="shared" si="14"/>
        <v>1.9481000000000002</v>
      </c>
      <c r="F144" s="57">
        <f t="shared" si="15"/>
        <v>3.8962000000000003</v>
      </c>
      <c r="G144" s="390" t="s">
        <v>272</v>
      </c>
      <c r="H144" s="390"/>
      <c r="I144" s="120">
        <v>12119</v>
      </c>
      <c r="J144" s="2"/>
      <c r="K144" s="22">
        <v>1.21</v>
      </c>
      <c r="L144" s="1">
        <v>1.61</v>
      </c>
    </row>
    <row r="145" spans="1:12" x14ac:dyDescent="0.25">
      <c r="A145" s="412" t="s">
        <v>485</v>
      </c>
      <c r="B145" s="410" t="s">
        <v>154</v>
      </c>
      <c r="C145" s="393">
        <v>57</v>
      </c>
      <c r="D145" s="395" t="s">
        <v>14</v>
      </c>
      <c r="E145" s="408">
        <f>K145*L145</f>
        <v>13.7819</v>
      </c>
      <c r="F145" s="399">
        <f>C145*E145</f>
        <v>785.56830000000002</v>
      </c>
      <c r="G145" s="390" t="s">
        <v>272</v>
      </c>
      <c r="H145" s="390"/>
      <c r="I145" s="131">
        <v>9097</v>
      </c>
      <c r="J145" s="2"/>
      <c r="K145" s="22">
        <v>1.21</v>
      </c>
      <c r="L145" s="385">
        <v>11.39</v>
      </c>
    </row>
    <row r="146" spans="1:12" x14ac:dyDescent="0.25">
      <c r="A146" s="413"/>
      <c r="B146" s="411"/>
      <c r="C146" s="394"/>
      <c r="D146" s="396"/>
      <c r="E146" s="409"/>
      <c r="F146" s="400"/>
      <c r="G146" s="390" t="s">
        <v>264</v>
      </c>
      <c r="H146" s="390"/>
      <c r="I146" s="120">
        <v>1872</v>
      </c>
      <c r="J146" s="2"/>
      <c r="K146" s="22">
        <v>1.21</v>
      </c>
      <c r="L146" s="385"/>
    </row>
    <row r="147" spans="1:12" x14ac:dyDescent="0.25">
      <c r="A147" s="255" t="s">
        <v>486</v>
      </c>
      <c r="B147" s="205" t="s">
        <v>155</v>
      </c>
      <c r="C147" s="65">
        <v>2</v>
      </c>
      <c r="D147" s="22" t="s">
        <v>14</v>
      </c>
      <c r="E147" s="46">
        <f t="shared" si="14"/>
        <v>20.7636</v>
      </c>
      <c r="F147" s="57">
        <f t="shared" si="15"/>
        <v>41.527200000000001</v>
      </c>
      <c r="G147" s="390" t="s">
        <v>272</v>
      </c>
      <c r="H147" s="390"/>
      <c r="I147" s="131" t="s">
        <v>324</v>
      </c>
      <c r="J147" s="2"/>
      <c r="K147" s="22">
        <v>1.21</v>
      </c>
      <c r="L147" s="1">
        <v>17.16</v>
      </c>
    </row>
    <row r="148" spans="1:12" x14ac:dyDescent="0.25">
      <c r="A148" s="255" t="s">
        <v>488</v>
      </c>
      <c r="B148" s="205" t="s">
        <v>157</v>
      </c>
      <c r="C148" s="65">
        <v>61</v>
      </c>
      <c r="D148" s="22" t="s">
        <v>160</v>
      </c>
      <c r="E148" s="46">
        <f t="shared" si="14"/>
        <v>117.7209</v>
      </c>
      <c r="F148" s="57">
        <f t="shared" si="15"/>
        <v>7180.9749000000002</v>
      </c>
      <c r="G148" s="390" t="s">
        <v>323</v>
      </c>
      <c r="H148" s="390"/>
      <c r="I148" s="131">
        <v>43540</v>
      </c>
      <c r="J148" s="2"/>
      <c r="K148" s="22">
        <v>1.21</v>
      </c>
      <c r="L148" s="1">
        <v>97.29</v>
      </c>
    </row>
    <row r="149" spans="1:12" x14ac:dyDescent="0.25">
      <c r="A149" s="255" t="s">
        <v>487</v>
      </c>
      <c r="B149" s="205" t="s">
        <v>181</v>
      </c>
      <c r="C149" s="65">
        <v>15</v>
      </c>
      <c r="D149" s="22" t="s">
        <v>14</v>
      </c>
      <c r="E149" s="46">
        <f t="shared" si="14"/>
        <v>9.655800000000001</v>
      </c>
      <c r="F149" s="57">
        <f t="shared" si="15"/>
        <v>144.83700000000002</v>
      </c>
      <c r="G149" s="390" t="s">
        <v>264</v>
      </c>
      <c r="H149" s="390"/>
      <c r="I149" s="131">
        <v>72331</v>
      </c>
      <c r="J149" s="2"/>
      <c r="K149" s="22">
        <v>1.21</v>
      </c>
      <c r="L149" s="1">
        <v>7.98</v>
      </c>
    </row>
    <row r="150" spans="1:12" x14ac:dyDescent="0.25">
      <c r="A150" s="255" t="s">
        <v>489</v>
      </c>
      <c r="B150" s="205" t="s">
        <v>180</v>
      </c>
      <c r="C150" s="65">
        <v>9</v>
      </c>
      <c r="D150" s="22" t="s">
        <v>14</v>
      </c>
      <c r="E150" s="46">
        <f t="shared" si="14"/>
        <v>18.682399999999998</v>
      </c>
      <c r="F150" s="57">
        <f t="shared" si="15"/>
        <v>168.14159999999998</v>
      </c>
      <c r="G150" s="390" t="s">
        <v>264</v>
      </c>
      <c r="H150" s="390"/>
      <c r="I150" s="131">
        <v>72332</v>
      </c>
      <c r="J150" s="2"/>
      <c r="K150" s="22">
        <v>1.21</v>
      </c>
      <c r="L150" s="1">
        <v>15.44</v>
      </c>
    </row>
    <row r="151" spans="1:12" x14ac:dyDescent="0.25">
      <c r="A151" s="255" t="s">
        <v>490</v>
      </c>
      <c r="B151" s="205" t="s">
        <v>182</v>
      </c>
      <c r="C151" s="65">
        <v>2</v>
      </c>
      <c r="D151" s="22" t="s">
        <v>14</v>
      </c>
      <c r="E151" s="46">
        <f t="shared" si="14"/>
        <v>14.846699999999998</v>
      </c>
      <c r="F151" s="57">
        <f t="shared" si="15"/>
        <v>29.693399999999997</v>
      </c>
      <c r="G151" s="390" t="s">
        <v>264</v>
      </c>
      <c r="H151" s="390"/>
      <c r="I151" s="131">
        <v>7560</v>
      </c>
      <c r="J151" s="2"/>
      <c r="K151" s="22">
        <v>1.21</v>
      </c>
      <c r="L151" s="1">
        <v>12.27</v>
      </c>
    </row>
    <row r="152" spans="1:12" x14ac:dyDescent="0.25">
      <c r="A152" s="255" t="s">
        <v>491</v>
      </c>
      <c r="B152" s="205" t="s">
        <v>183</v>
      </c>
      <c r="C152" s="65">
        <v>1</v>
      </c>
      <c r="D152" s="22" t="s">
        <v>14</v>
      </c>
      <c r="E152" s="46">
        <f t="shared" si="14"/>
        <v>34.085700000000003</v>
      </c>
      <c r="F152" s="57">
        <f t="shared" si="15"/>
        <v>34.085700000000003</v>
      </c>
      <c r="G152" s="390" t="s">
        <v>264</v>
      </c>
      <c r="H152" s="390"/>
      <c r="I152" s="131">
        <v>83465</v>
      </c>
      <c r="J152" s="2"/>
      <c r="K152" s="22">
        <v>1.21</v>
      </c>
      <c r="L152" s="1">
        <v>28.17</v>
      </c>
    </row>
    <row r="153" spans="1:12" x14ac:dyDescent="0.25">
      <c r="A153" s="255" t="s">
        <v>492</v>
      </c>
      <c r="B153" s="205" t="s">
        <v>184</v>
      </c>
      <c r="C153" s="65">
        <v>2</v>
      </c>
      <c r="D153" s="22" t="s">
        <v>14</v>
      </c>
      <c r="E153" s="46">
        <f t="shared" si="14"/>
        <v>14.641</v>
      </c>
      <c r="F153" s="57">
        <f t="shared" si="15"/>
        <v>29.282</v>
      </c>
      <c r="G153" s="390" t="s">
        <v>264</v>
      </c>
      <c r="H153" s="390"/>
      <c r="I153" s="131" t="s">
        <v>325</v>
      </c>
      <c r="J153" s="2"/>
      <c r="K153" s="22">
        <v>1.21</v>
      </c>
      <c r="L153" s="273">
        <v>12.1</v>
      </c>
    </row>
    <row r="154" spans="1:12" x14ac:dyDescent="0.25">
      <c r="A154" s="255" t="s">
        <v>493</v>
      </c>
      <c r="B154" s="205" t="s">
        <v>156</v>
      </c>
      <c r="C154" s="65">
        <v>9</v>
      </c>
      <c r="D154" s="22" t="s">
        <v>14</v>
      </c>
      <c r="E154" s="46">
        <f t="shared" si="14"/>
        <v>14.8104</v>
      </c>
      <c r="F154" s="57">
        <f t="shared" si="15"/>
        <v>133.2936</v>
      </c>
      <c r="G154" s="390" t="s">
        <v>272</v>
      </c>
      <c r="H154" s="390"/>
      <c r="I154" s="131">
        <v>9097</v>
      </c>
      <c r="J154" s="2"/>
      <c r="K154" s="22">
        <v>1.21</v>
      </c>
      <c r="L154" s="1">
        <v>12.24</v>
      </c>
    </row>
    <row r="155" spans="1:12" ht="15.75" thickBot="1" x14ac:dyDescent="0.3">
      <c r="A155" s="255" t="s">
        <v>494</v>
      </c>
      <c r="B155" s="205" t="s">
        <v>185</v>
      </c>
      <c r="C155" s="65">
        <v>29</v>
      </c>
      <c r="D155" s="22" t="s">
        <v>160</v>
      </c>
      <c r="E155" s="46">
        <f t="shared" si="14"/>
        <v>117.7209</v>
      </c>
      <c r="F155" s="74">
        <f t="shared" si="15"/>
        <v>3413.9061000000002</v>
      </c>
      <c r="G155" s="390" t="s">
        <v>323</v>
      </c>
      <c r="H155" s="390"/>
      <c r="I155" s="131">
        <v>43540</v>
      </c>
      <c r="J155" s="35"/>
      <c r="K155" s="22">
        <v>1.21</v>
      </c>
      <c r="L155" s="103">
        <v>97.29</v>
      </c>
    </row>
    <row r="156" spans="1:12" ht="15.75" thickBot="1" x14ac:dyDescent="0.3">
      <c r="A156" s="254"/>
      <c r="B156" s="380"/>
      <c r="C156" s="380"/>
      <c r="D156" s="380"/>
      <c r="E156" s="381"/>
      <c r="F156" s="175">
        <f>SUM(F137:F155)</f>
        <v>27624.360499999999</v>
      </c>
      <c r="G156" s="93"/>
      <c r="H156" s="93"/>
      <c r="I156" s="134"/>
      <c r="J156" s="35"/>
      <c r="K156" s="42"/>
      <c r="L156" s="43"/>
    </row>
    <row r="157" spans="1:12" ht="15.75" thickBot="1" x14ac:dyDescent="0.3">
      <c r="A157" s="196" t="s">
        <v>495</v>
      </c>
      <c r="B157" s="366" t="s">
        <v>143</v>
      </c>
      <c r="C157" s="366"/>
      <c r="D157" s="366"/>
      <c r="E157" s="366"/>
      <c r="F157" s="366"/>
      <c r="G157" s="366"/>
      <c r="H157" s="366"/>
      <c r="I157" s="367"/>
      <c r="J157" s="2"/>
      <c r="K157" s="2"/>
      <c r="L157" s="2"/>
    </row>
    <row r="158" spans="1:12" ht="45" x14ac:dyDescent="0.25">
      <c r="A158" s="256" t="s">
        <v>496</v>
      </c>
      <c r="B158" s="211" t="s">
        <v>186</v>
      </c>
      <c r="C158" s="90">
        <v>1</v>
      </c>
      <c r="D158" s="76" t="s">
        <v>14</v>
      </c>
      <c r="E158" s="77">
        <f>K158*L158</f>
        <v>367.69479999999999</v>
      </c>
      <c r="F158" s="78">
        <f>C158*E158</f>
        <v>367.69479999999999</v>
      </c>
      <c r="G158" s="386" t="s">
        <v>264</v>
      </c>
      <c r="H158" s="386"/>
      <c r="I158" s="160" t="s">
        <v>326</v>
      </c>
      <c r="J158" s="2"/>
      <c r="K158" s="22">
        <v>1.21</v>
      </c>
      <c r="L158" s="1">
        <v>303.88</v>
      </c>
    </row>
    <row r="159" spans="1:12" x14ac:dyDescent="0.25">
      <c r="A159" s="255" t="s">
        <v>497</v>
      </c>
      <c r="B159" s="205" t="s">
        <v>187</v>
      </c>
      <c r="C159" s="65">
        <v>1</v>
      </c>
      <c r="D159" s="22" t="s">
        <v>14</v>
      </c>
      <c r="E159" s="46">
        <f>K159*L159</f>
        <v>264.36079999999998</v>
      </c>
      <c r="F159" s="57">
        <f>C159*E159</f>
        <v>264.36079999999998</v>
      </c>
      <c r="G159" s="390" t="s">
        <v>264</v>
      </c>
      <c r="H159" s="390"/>
      <c r="I159" s="120" t="s">
        <v>327</v>
      </c>
      <c r="J159" s="2"/>
      <c r="K159" s="22">
        <v>1.21</v>
      </c>
      <c r="L159" s="1">
        <v>218.48</v>
      </c>
    </row>
    <row r="160" spans="1:12" x14ac:dyDescent="0.25">
      <c r="A160" s="255" t="s">
        <v>498</v>
      </c>
      <c r="B160" s="205" t="s">
        <v>188</v>
      </c>
      <c r="C160" s="65">
        <v>2</v>
      </c>
      <c r="D160" s="22" t="s">
        <v>14</v>
      </c>
      <c r="E160" s="46">
        <f>K160*L160</f>
        <v>104.16890000000001</v>
      </c>
      <c r="F160" s="57">
        <f>C160*E160</f>
        <v>208.33780000000002</v>
      </c>
      <c r="G160" s="390" t="s">
        <v>264</v>
      </c>
      <c r="H160" s="390"/>
      <c r="I160" s="120" t="s">
        <v>328</v>
      </c>
      <c r="J160" s="2"/>
      <c r="K160" s="22">
        <v>1.21</v>
      </c>
      <c r="L160" s="1">
        <v>86.09</v>
      </c>
    </row>
    <row r="161" spans="1:12" s="10" customFormat="1" ht="15.75" thickBot="1" x14ac:dyDescent="0.3">
      <c r="A161" s="257" t="s">
        <v>499</v>
      </c>
      <c r="B161" s="229" t="s">
        <v>189</v>
      </c>
      <c r="C161" s="84">
        <v>1</v>
      </c>
      <c r="D161" s="85" t="s">
        <v>14</v>
      </c>
      <c r="E161" s="86">
        <f>K161*L161</f>
        <v>569.3655</v>
      </c>
      <c r="F161" s="82">
        <f>C161*E161</f>
        <v>569.3655</v>
      </c>
      <c r="G161" s="70" t="s">
        <v>330</v>
      </c>
      <c r="H161" s="405" t="s">
        <v>329</v>
      </c>
      <c r="I161" s="406"/>
      <c r="J161" s="9"/>
      <c r="K161" s="22">
        <v>1.21</v>
      </c>
      <c r="L161" s="272">
        <v>470.55</v>
      </c>
    </row>
    <row r="162" spans="1:12" s="10" customFormat="1" ht="15.75" thickBot="1" x14ac:dyDescent="0.3">
      <c r="A162" s="254"/>
      <c r="B162" s="380"/>
      <c r="C162" s="380"/>
      <c r="D162" s="380"/>
      <c r="E162" s="381"/>
      <c r="F162" s="175">
        <f>SUM(F158:F161)</f>
        <v>1409.7588999999998</v>
      </c>
      <c r="G162" s="93"/>
      <c r="H162" s="93"/>
      <c r="I162" s="134"/>
      <c r="J162" s="9"/>
      <c r="K162" s="38"/>
      <c r="L162" s="38"/>
    </row>
    <row r="163" spans="1:12" ht="15.75" thickBot="1" x14ac:dyDescent="0.3">
      <c r="A163" s="196" t="s">
        <v>500</v>
      </c>
      <c r="B163" s="366" t="s">
        <v>144</v>
      </c>
      <c r="C163" s="366"/>
      <c r="D163" s="366"/>
      <c r="E163" s="366"/>
      <c r="F163" s="366"/>
      <c r="G163" s="366"/>
      <c r="H163" s="366"/>
      <c r="I163" s="367"/>
      <c r="J163" s="2"/>
      <c r="K163" s="2"/>
      <c r="L163" s="2"/>
    </row>
    <row r="164" spans="1:12" ht="45.75" x14ac:dyDescent="0.25">
      <c r="A164" s="256" t="s">
        <v>501</v>
      </c>
      <c r="B164" s="132" t="s">
        <v>186</v>
      </c>
      <c r="C164" s="90">
        <v>2</v>
      </c>
      <c r="D164" s="76" t="s">
        <v>14</v>
      </c>
      <c r="E164" s="77">
        <f t="shared" ref="E164:E170" si="16">K164*L164</f>
        <v>367.69479999999999</v>
      </c>
      <c r="F164" s="78">
        <f t="shared" ref="F164:F170" si="17">C164*E164</f>
        <v>735.38959999999997</v>
      </c>
      <c r="G164" s="386" t="s">
        <v>264</v>
      </c>
      <c r="H164" s="386"/>
      <c r="I164" s="160" t="s">
        <v>326</v>
      </c>
      <c r="J164" s="2"/>
      <c r="K164" s="22">
        <v>1.21</v>
      </c>
      <c r="L164" s="1">
        <v>303.88</v>
      </c>
    </row>
    <row r="165" spans="1:12" x14ac:dyDescent="0.25">
      <c r="A165" s="255" t="s">
        <v>502</v>
      </c>
      <c r="B165" s="205" t="s">
        <v>190</v>
      </c>
      <c r="C165" s="65">
        <v>2</v>
      </c>
      <c r="D165" s="22" t="s">
        <v>14</v>
      </c>
      <c r="E165" s="46">
        <f t="shared" si="16"/>
        <v>256.399</v>
      </c>
      <c r="F165" s="57">
        <f t="shared" si="17"/>
        <v>512.798</v>
      </c>
      <c r="G165" s="390" t="s">
        <v>272</v>
      </c>
      <c r="H165" s="390"/>
      <c r="I165" s="120">
        <v>7944</v>
      </c>
      <c r="J165" s="2"/>
      <c r="K165" s="22">
        <v>1.21</v>
      </c>
      <c r="L165" s="1">
        <v>211.9</v>
      </c>
    </row>
    <row r="166" spans="1:12" x14ac:dyDescent="0.25">
      <c r="A166" s="255" t="s">
        <v>503</v>
      </c>
      <c r="B166" s="205" t="s">
        <v>191</v>
      </c>
      <c r="C166" s="65">
        <v>3</v>
      </c>
      <c r="D166" s="22" t="s">
        <v>14</v>
      </c>
      <c r="E166" s="46">
        <f t="shared" si="16"/>
        <v>569.3655</v>
      </c>
      <c r="F166" s="57">
        <f t="shared" si="17"/>
        <v>1708.0965000000001</v>
      </c>
      <c r="G166" s="91" t="s">
        <v>331</v>
      </c>
      <c r="H166" s="405" t="s">
        <v>329</v>
      </c>
      <c r="I166" s="406"/>
      <c r="J166" s="2"/>
      <c r="K166" s="22">
        <v>1.21</v>
      </c>
      <c r="L166" s="272">
        <v>470.55</v>
      </c>
    </row>
    <row r="167" spans="1:12" x14ac:dyDescent="0.25">
      <c r="A167" s="255" t="s">
        <v>504</v>
      </c>
      <c r="B167" s="205" t="s">
        <v>192</v>
      </c>
      <c r="C167" s="65">
        <v>2</v>
      </c>
      <c r="D167" s="22" t="s">
        <v>14</v>
      </c>
      <c r="E167" s="46">
        <f t="shared" si="16"/>
        <v>104.16890000000001</v>
      </c>
      <c r="F167" s="57">
        <f t="shared" si="17"/>
        <v>208.33780000000002</v>
      </c>
      <c r="G167" s="390" t="s">
        <v>264</v>
      </c>
      <c r="H167" s="390"/>
      <c r="I167" s="131" t="s">
        <v>332</v>
      </c>
      <c r="J167" s="2"/>
      <c r="K167" s="22">
        <v>1.21</v>
      </c>
      <c r="L167" s="1">
        <v>86.09</v>
      </c>
    </row>
    <row r="168" spans="1:12" x14ac:dyDescent="0.25">
      <c r="A168" s="255" t="s">
        <v>505</v>
      </c>
      <c r="B168" s="205" t="s">
        <v>194</v>
      </c>
      <c r="C168" s="65">
        <v>10</v>
      </c>
      <c r="D168" s="22" t="s">
        <v>14</v>
      </c>
      <c r="E168" s="46">
        <f t="shared" si="16"/>
        <v>11.978999999999999</v>
      </c>
      <c r="F168" s="57">
        <f t="shared" si="17"/>
        <v>119.78999999999999</v>
      </c>
      <c r="G168" s="390" t="s">
        <v>264</v>
      </c>
      <c r="H168" s="390"/>
      <c r="I168" s="131" t="s">
        <v>333</v>
      </c>
      <c r="J168" s="2"/>
      <c r="K168" s="22">
        <v>1.21</v>
      </c>
      <c r="L168" s="1">
        <v>9.9</v>
      </c>
    </row>
    <row r="169" spans="1:12" x14ac:dyDescent="0.25">
      <c r="A169" s="255" t="s">
        <v>506</v>
      </c>
      <c r="B169" s="205" t="s">
        <v>193</v>
      </c>
      <c r="C169" s="65">
        <v>10</v>
      </c>
      <c r="D169" s="22" t="s">
        <v>14</v>
      </c>
      <c r="E169" s="46">
        <f t="shared" si="16"/>
        <v>16.153499999999998</v>
      </c>
      <c r="F169" s="57">
        <f t="shared" si="17"/>
        <v>161.53499999999997</v>
      </c>
      <c r="G169" s="390" t="s">
        <v>264</v>
      </c>
      <c r="H169" s="390"/>
      <c r="I169" s="131" t="s">
        <v>334</v>
      </c>
      <c r="J169" s="2"/>
      <c r="K169" s="22">
        <v>1.21</v>
      </c>
      <c r="L169" s="1">
        <v>13.35</v>
      </c>
    </row>
    <row r="170" spans="1:12" ht="15.75" thickBot="1" x14ac:dyDescent="0.3">
      <c r="A170" s="255" t="s">
        <v>507</v>
      </c>
      <c r="B170" s="133" t="s">
        <v>195</v>
      </c>
      <c r="C170" s="65">
        <v>5</v>
      </c>
      <c r="D170" s="22" t="s">
        <v>14</v>
      </c>
      <c r="E170" s="46">
        <f t="shared" si="16"/>
        <v>61.431699999999999</v>
      </c>
      <c r="F170" s="74">
        <f t="shared" si="17"/>
        <v>307.1585</v>
      </c>
      <c r="G170" s="390" t="s">
        <v>264</v>
      </c>
      <c r="H170" s="390"/>
      <c r="I170" s="131" t="s">
        <v>335</v>
      </c>
      <c r="J170" s="2"/>
      <c r="K170" s="22">
        <v>1.21</v>
      </c>
      <c r="L170" s="1">
        <v>50.77</v>
      </c>
    </row>
    <row r="171" spans="1:12" ht="15.75" thickBot="1" x14ac:dyDescent="0.3">
      <c r="A171" s="254"/>
      <c r="B171" s="407"/>
      <c r="C171" s="407"/>
      <c r="D171" s="407"/>
      <c r="E171" s="407"/>
      <c r="F171" s="92">
        <f>SUM(F164:F170)</f>
        <v>3753.1053999999999</v>
      </c>
      <c r="G171" s="93"/>
      <c r="H171" s="93"/>
      <c r="I171" s="134"/>
      <c r="J171" s="2"/>
      <c r="K171" s="37"/>
      <c r="L171" s="37"/>
    </row>
    <row r="172" spans="1:12" ht="15.75" thickBot="1" x14ac:dyDescent="0.3">
      <c r="A172" s="196" t="s">
        <v>508</v>
      </c>
      <c r="B172" s="366" t="s">
        <v>179</v>
      </c>
      <c r="C172" s="366"/>
      <c r="D172" s="366"/>
      <c r="E172" s="366"/>
      <c r="F172" s="366"/>
      <c r="G172" s="366"/>
      <c r="H172" s="366"/>
      <c r="I172" s="367"/>
      <c r="J172" s="2"/>
      <c r="K172" s="2"/>
      <c r="L172" s="2"/>
    </row>
    <row r="173" spans="1:12" ht="15.75" customHeight="1" x14ac:dyDescent="0.25">
      <c r="A173" s="242" t="s">
        <v>509</v>
      </c>
      <c r="B173" s="230" t="s">
        <v>199</v>
      </c>
      <c r="C173" s="90">
        <v>11</v>
      </c>
      <c r="D173" s="76" t="s">
        <v>14</v>
      </c>
      <c r="E173" s="144">
        <f>K173*L173</f>
        <v>82.376799999999989</v>
      </c>
      <c r="F173" s="174">
        <f>C173*E173</f>
        <v>906.14479999999992</v>
      </c>
      <c r="G173" s="386" t="s">
        <v>264</v>
      </c>
      <c r="H173" s="386"/>
      <c r="I173" s="160">
        <v>7485</v>
      </c>
      <c r="J173" s="2"/>
      <c r="K173" s="22">
        <v>1.21</v>
      </c>
      <c r="L173" s="1">
        <v>68.08</v>
      </c>
    </row>
    <row r="174" spans="1:12" s="30" customFormat="1" x14ac:dyDescent="0.25">
      <c r="A174" s="234" t="s">
        <v>510</v>
      </c>
      <c r="B174" s="207" t="s">
        <v>198</v>
      </c>
      <c r="C174" s="32">
        <v>11</v>
      </c>
      <c r="D174" s="85" t="s">
        <v>160</v>
      </c>
      <c r="E174" s="48">
        <f t="shared" ref="E174:E181" si="18">K174*L174</f>
        <v>110.2189</v>
      </c>
      <c r="F174" s="72">
        <f t="shared" ref="F174:F181" si="19">C174*E174</f>
        <v>1212.4079000000002</v>
      </c>
      <c r="G174" s="390" t="s">
        <v>264</v>
      </c>
      <c r="H174" s="390"/>
      <c r="I174" s="130">
        <v>690</v>
      </c>
      <c r="J174" s="29"/>
      <c r="K174" s="22">
        <v>1.21</v>
      </c>
      <c r="L174" s="20">
        <v>91.09</v>
      </c>
    </row>
    <row r="175" spans="1:12" ht="22.5" x14ac:dyDescent="0.25">
      <c r="A175" s="234" t="s">
        <v>511</v>
      </c>
      <c r="B175" s="200" t="s">
        <v>197</v>
      </c>
      <c r="C175" s="65">
        <v>11</v>
      </c>
      <c r="D175" s="22" t="s">
        <v>160</v>
      </c>
      <c r="E175" s="45">
        <f t="shared" si="18"/>
        <v>28.652799999999999</v>
      </c>
      <c r="F175" s="58">
        <f t="shared" si="19"/>
        <v>315.18079999999998</v>
      </c>
      <c r="G175" s="390" t="s">
        <v>264</v>
      </c>
      <c r="H175" s="390"/>
      <c r="I175" s="120">
        <v>10322</v>
      </c>
      <c r="J175" s="2"/>
      <c r="K175" s="22">
        <v>1.21</v>
      </c>
      <c r="L175" s="1">
        <v>23.68</v>
      </c>
    </row>
    <row r="176" spans="1:12" x14ac:dyDescent="0.25">
      <c r="A176" s="234" t="s">
        <v>512</v>
      </c>
      <c r="B176" s="201" t="s">
        <v>196</v>
      </c>
      <c r="C176" s="65">
        <v>7</v>
      </c>
      <c r="D176" s="22" t="s">
        <v>160</v>
      </c>
      <c r="E176" s="45">
        <f t="shared" si="18"/>
        <v>88.983400000000003</v>
      </c>
      <c r="F176" s="58">
        <f t="shared" si="19"/>
        <v>622.88380000000006</v>
      </c>
      <c r="G176" s="390" t="s">
        <v>264</v>
      </c>
      <c r="H176" s="390"/>
      <c r="I176" s="120">
        <v>676</v>
      </c>
      <c r="J176" s="2"/>
      <c r="K176" s="22">
        <v>1.21</v>
      </c>
      <c r="L176" s="1">
        <v>73.540000000000006</v>
      </c>
    </row>
    <row r="177" spans="1:12" ht="22.5" x14ac:dyDescent="0.25">
      <c r="A177" s="234" t="s">
        <v>513</v>
      </c>
      <c r="B177" s="231" t="s">
        <v>249</v>
      </c>
      <c r="C177" s="65">
        <v>1</v>
      </c>
      <c r="D177" s="22" t="s">
        <v>14</v>
      </c>
      <c r="E177" s="45">
        <f t="shared" si="18"/>
        <v>1761.2275999999999</v>
      </c>
      <c r="F177" s="58">
        <f t="shared" si="19"/>
        <v>1761.2275999999999</v>
      </c>
      <c r="G177" s="390" t="s">
        <v>264</v>
      </c>
      <c r="H177" s="390"/>
      <c r="I177" s="120">
        <v>6643</v>
      </c>
      <c r="J177" s="2"/>
      <c r="K177" s="22">
        <v>1.21</v>
      </c>
      <c r="L177" s="1">
        <v>1455.56</v>
      </c>
    </row>
    <row r="178" spans="1:12" x14ac:dyDescent="0.25">
      <c r="A178" s="234" t="s">
        <v>514</v>
      </c>
      <c r="B178" s="207" t="s">
        <v>200</v>
      </c>
      <c r="C178" s="65">
        <v>1</v>
      </c>
      <c r="D178" s="22" t="s">
        <v>14</v>
      </c>
      <c r="E178" s="45">
        <f t="shared" si="18"/>
        <v>536.52610000000004</v>
      </c>
      <c r="F178" s="58">
        <f t="shared" si="19"/>
        <v>536.52610000000004</v>
      </c>
      <c r="G178" s="390" t="s">
        <v>264</v>
      </c>
      <c r="H178" s="390"/>
      <c r="I178" s="120">
        <v>7615</v>
      </c>
      <c r="J178" s="2"/>
      <c r="K178" s="22">
        <v>1.21</v>
      </c>
      <c r="L178" s="1">
        <v>443.41</v>
      </c>
    </row>
    <row r="179" spans="1:12" ht="15.75" customHeight="1" x14ac:dyDescent="0.25">
      <c r="A179" s="234" t="s">
        <v>515</v>
      </c>
      <c r="B179" s="201" t="s">
        <v>201</v>
      </c>
      <c r="C179" s="47">
        <v>1</v>
      </c>
      <c r="D179" s="22" t="s">
        <v>14</v>
      </c>
      <c r="E179" s="45">
        <f t="shared" si="18"/>
        <v>297.63579999999996</v>
      </c>
      <c r="F179" s="58">
        <f t="shared" si="19"/>
        <v>297.63579999999996</v>
      </c>
      <c r="G179" s="390" t="s">
        <v>264</v>
      </c>
      <c r="H179" s="390"/>
      <c r="I179" s="120">
        <v>6763</v>
      </c>
      <c r="J179" s="2"/>
      <c r="K179" s="22">
        <v>1.21</v>
      </c>
      <c r="L179" s="1">
        <v>245.98</v>
      </c>
    </row>
    <row r="180" spans="1:12" x14ac:dyDescent="0.25">
      <c r="A180" s="234" t="s">
        <v>516</v>
      </c>
      <c r="B180" s="201" t="s">
        <v>202</v>
      </c>
      <c r="C180" s="65">
        <v>2</v>
      </c>
      <c r="D180" s="22" t="s">
        <v>14</v>
      </c>
      <c r="E180" s="45">
        <f t="shared" si="18"/>
        <v>7.0422000000000002</v>
      </c>
      <c r="F180" s="58">
        <f t="shared" si="19"/>
        <v>14.0844</v>
      </c>
      <c r="G180" s="390" t="s">
        <v>264</v>
      </c>
      <c r="H180" s="390"/>
      <c r="I180" s="120">
        <v>3886</v>
      </c>
      <c r="J180" s="2"/>
      <c r="K180" s="22">
        <v>1.21</v>
      </c>
      <c r="L180" s="1">
        <v>5.82</v>
      </c>
    </row>
    <row r="181" spans="1:12" x14ac:dyDescent="0.25">
      <c r="A181" s="234" t="s">
        <v>517</v>
      </c>
      <c r="B181" s="201" t="s">
        <v>203</v>
      </c>
      <c r="C181" s="65">
        <v>2</v>
      </c>
      <c r="D181" s="22" t="s">
        <v>160</v>
      </c>
      <c r="E181" s="45">
        <f t="shared" si="18"/>
        <v>91.911599999999993</v>
      </c>
      <c r="F181" s="58">
        <f t="shared" si="19"/>
        <v>183.82319999999999</v>
      </c>
      <c r="G181" s="390" t="s">
        <v>264</v>
      </c>
      <c r="H181" s="390"/>
      <c r="I181" s="120">
        <v>789</v>
      </c>
      <c r="J181" s="2"/>
      <c r="K181" s="22">
        <v>1.21</v>
      </c>
      <c r="L181" s="1">
        <v>75.959999999999994</v>
      </c>
    </row>
    <row r="182" spans="1:12" x14ac:dyDescent="0.25">
      <c r="A182" s="234" t="s">
        <v>518</v>
      </c>
      <c r="B182" s="201" t="s">
        <v>204</v>
      </c>
      <c r="C182" s="65">
        <v>1</v>
      </c>
      <c r="D182" s="22" t="s">
        <v>14</v>
      </c>
      <c r="E182" s="45">
        <f>K182*L182</f>
        <v>172.2193</v>
      </c>
      <c r="F182" s="58">
        <f>C182*E182</f>
        <v>172.2193</v>
      </c>
      <c r="G182" s="390" t="s">
        <v>264</v>
      </c>
      <c r="H182" s="390"/>
      <c r="I182" s="120">
        <v>83370</v>
      </c>
      <c r="J182" s="2"/>
      <c r="K182" s="22">
        <v>1.21</v>
      </c>
      <c r="L182" s="1">
        <v>142.33000000000001</v>
      </c>
    </row>
    <row r="183" spans="1:12" ht="22.5" x14ac:dyDescent="0.25">
      <c r="A183" s="234" t="s">
        <v>519</v>
      </c>
      <c r="B183" s="200" t="s">
        <v>250</v>
      </c>
      <c r="C183" s="47">
        <v>3</v>
      </c>
      <c r="D183" s="22" t="s">
        <v>14</v>
      </c>
      <c r="E183" s="49">
        <f>K183*L183</f>
        <v>445.58249999999998</v>
      </c>
      <c r="F183" s="58">
        <f>C183*E183</f>
        <v>1336.7474999999999</v>
      </c>
      <c r="G183" s="70" t="s">
        <v>264</v>
      </c>
      <c r="H183" s="453" t="s">
        <v>336</v>
      </c>
      <c r="I183" s="454"/>
      <c r="J183" s="35"/>
      <c r="K183" s="22">
        <v>1.21</v>
      </c>
      <c r="L183" s="103">
        <v>368.25</v>
      </c>
    </row>
    <row r="184" spans="1:12" ht="15.75" thickBot="1" x14ac:dyDescent="0.3">
      <c r="A184" s="258"/>
      <c r="B184" s="368"/>
      <c r="C184" s="368"/>
      <c r="D184" s="368"/>
      <c r="E184" s="404"/>
      <c r="F184" s="181">
        <f>SUM(F173:F183)</f>
        <v>7358.8811999999998</v>
      </c>
      <c r="G184" s="182"/>
      <c r="H184" s="183"/>
      <c r="I184" s="184"/>
      <c r="J184" s="2"/>
      <c r="K184" s="2"/>
      <c r="L184" s="2"/>
    </row>
    <row r="185" spans="1:12" ht="15.75" thickBot="1" x14ac:dyDescent="0.3">
      <c r="A185" s="190">
        <v>10</v>
      </c>
      <c r="B185" s="366" t="s">
        <v>542</v>
      </c>
      <c r="C185" s="366"/>
      <c r="D185" s="366"/>
      <c r="E185" s="366"/>
      <c r="F185" s="366"/>
      <c r="G185" s="366"/>
      <c r="H185" s="366"/>
      <c r="I185" s="367"/>
      <c r="J185" s="2"/>
      <c r="K185" s="2"/>
      <c r="L185" s="2"/>
    </row>
    <row r="186" spans="1:12" ht="15.75" thickBot="1" x14ac:dyDescent="0.3">
      <c r="A186" s="196" t="s">
        <v>520</v>
      </c>
      <c r="B186" s="366" t="s">
        <v>161</v>
      </c>
      <c r="C186" s="366"/>
      <c r="D186" s="366"/>
      <c r="E186" s="366"/>
      <c r="F186" s="366"/>
      <c r="G186" s="366"/>
      <c r="H186" s="366"/>
      <c r="I186" s="367"/>
      <c r="J186" s="2"/>
      <c r="K186" s="2"/>
      <c r="L186" s="2"/>
    </row>
    <row r="187" spans="1:12" ht="22.5" x14ac:dyDescent="0.25">
      <c r="A187" s="259" t="s">
        <v>521</v>
      </c>
      <c r="B187" s="211" t="s">
        <v>205</v>
      </c>
      <c r="C187" s="90">
        <v>1</v>
      </c>
      <c r="D187" s="76" t="s">
        <v>14</v>
      </c>
      <c r="E187" s="77">
        <f>K187*L187</f>
        <v>186.26739999999998</v>
      </c>
      <c r="F187" s="185">
        <f>C187*E187</f>
        <v>186.26739999999998</v>
      </c>
      <c r="G187" s="386" t="s">
        <v>264</v>
      </c>
      <c r="H187" s="386"/>
      <c r="I187" s="148" t="s">
        <v>337</v>
      </c>
      <c r="J187" s="2"/>
      <c r="K187" s="22">
        <v>1.21</v>
      </c>
      <c r="L187" s="1">
        <v>153.94</v>
      </c>
    </row>
    <row r="188" spans="1:12" x14ac:dyDescent="0.25">
      <c r="A188" s="238" t="s">
        <v>522</v>
      </c>
      <c r="B188" s="205" t="s">
        <v>158</v>
      </c>
      <c r="C188" s="65">
        <v>1</v>
      </c>
      <c r="D188" s="22" t="s">
        <v>14</v>
      </c>
      <c r="E188" s="46">
        <f>K188*L188</f>
        <v>20.122299999999999</v>
      </c>
      <c r="F188" s="95">
        <f>C188*E188</f>
        <v>20.122299999999999</v>
      </c>
      <c r="G188" s="390" t="s">
        <v>264</v>
      </c>
      <c r="H188" s="390"/>
      <c r="I188" s="115" t="s">
        <v>338</v>
      </c>
      <c r="J188" s="2"/>
      <c r="K188" s="22">
        <v>1.21</v>
      </c>
      <c r="L188" s="1">
        <v>16.63</v>
      </c>
    </row>
    <row r="189" spans="1:12" ht="22.5" x14ac:dyDescent="0.25">
      <c r="A189" s="259" t="s">
        <v>523</v>
      </c>
      <c r="B189" s="226" t="s">
        <v>206</v>
      </c>
      <c r="C189" s="65">
        <v>4</v>
      </c>
      <c r="D189" s="22" t="s">
        <v>14</v>
      </c>
      <c r="E189" s="46">
        <f>K189*L189</f>
        <v>405.57990000000001</v>
      </c>
      <c r="F189" s="95">
        <f>C189*E189</f>
        <v>1622.3196</v>
      </c>
      <c r="G189" s="390" t="s">
        <v>272</v>
      </c>
      <c r="H189" s="390"/>
      <c r="I189" s="128" t="s">
        <v>339</v>
      </c>
      <c r="J189" s="2"/>
      <c r="K189" s="22">
        <v>1.21</v>
      </c>
      <c r="L189" s="1">
        <v>335.19</v>
      </c>
    </row>
    <row r="190" spans="1:12" x14ac:dyDescent="0.25">
      <c r="A190" s="238" t="s">
        <v>524</v>
      </c>
      <c r="B190" s="205" t="s">
        <v>207</v>
      </c>
      <c r="C190" s="65">
        <v>5</v>
      </c>
      <c r="D190" s="22" t="s">
        <v>14</v>
      </c>
      <c r="E190" s="46"/>
      <c r="F190" s="95"/>
      <c r="G190" s="390" t="s">
        <v>272</v>
      </c>
      <c r="H190" s="390"/>
      <c r="I190" s="115" t="s">
        <v>340</v>
      </c>
      <c r="J190" s="2"/>
      <c r="K190" s="22">
        <v>1.21</v>
      </c>
      <c r="L190" s="1">
        <v>50.45</v>
      </c>
    </row>
    <row r="191" spans="1:12" ht="22.5" customHeight="1" x14ac:dyDescent="0.25">
      <c r="A191" s="259" t="s">
        <v>525</v>
      </c>
      <c r="B191" s="226" t="s">
        <v>208</v>
      </c>
      <c r="C191" s="65">
        <v>12</v>
      </c>
      <c r="D191" s="22" t="s">
        <v>14</v>
      </c>
      <c r="E191" s="46">
        <f>K191*L191</f>
        <v>109.42030000000001</v>
      </c>
      <c r="F191" s="95">
        <f>C191*E191</f>
        <v>1313.0436000000002</v>
      </c>
      <c r="G191" s="390" t="s">
        <v>264</v>
      </c>
      <c r="H191" s="390"/>
      <c r="I191" s="128" t="s">
        <v>341</v>
      </c>
      <c r="J191" s="2"/>
      <c r="K191" s="22">
        <v>1.21</v>
      </c>
      <c r="L191" s="1">
        <v>90.43</v>
      </c>
    </row>
    <row r="192" spans="1:12" ht="14.25" customHeight="1" x14ac:dyDescent="0.25">
      <c r="A192" s="238" t="s">
        <v>526</v>
      </c>
      <c r="B192" s="410" t="s">
        <v>209</v>
      </c>
      <c r="C192" s="434">
        <v>1</v>
      </c>
      <c r="D192" s="459" t="s">
        <v>14</v>
      </c>
      <c r="E192" s="457">
        <f>K192*L192</f>
        <v>617.28149999999994</v>
      </c>
      <c r="F192" s="455">
        <f>C192*E192</f>
        <v>617.28149999999994</v>
      </c>
      <c r="G192" s="390" t="s">
        <v>272</v>
      </c>
      <c r="H192" s="390"/>
      <c r="I192" s="128" t="s">
        <v>342</v>
      </c>
      <c r="J192" s="2"/>
      <c r="K192" s="22">
        <v>1.21</v>
      </c>
      <c r="L192" s="401">
        <v>510.15</v>
      </c>
    </row>
    <row r="193" spans="1:12" s="10" customFormat="1" ht="15.75" customHeight="1" x14ac:dyDescent="0.25">
      <c r="A193" s="259" t="s">
        <v>527</v>
      </c>
      <c r="B193" s="411"/>
      <c r="C193" s="435"/>
      <c r="D193" s="460"/>
      <c r="E193" s="458"/>
      <c r="F193" s="456"/>
      <c r="G193" s="361" t="s">
        <v>264</v>
      </c>
      <c r="H193" s="361"/>
      <c r="I193" s="116" t="s">
        <v>343</v>
      </c>
      <c r="J193" s="9"/>
      <c r="K193" s="22">
        <v>1.21</v>
      </c>
      <c r="L193" s="401"/>
    </row>
    <row r="194" spans="1:12" x14ac:dyDescent="0.25">
      <c r="A194" s="238" t="s">
        <v>528</v>
      </c>
      <c r="B194" s="205" t="s">
        <v>210</v>
      </c>
      <c r="C194" s="65">
        <v>13</v>
      </c>
      <c r="D194" s="22" t="s">
        <v>14</v>
      </c>
      <c r="E194" s="46">
        <f t="shared" ref="E194:E201" si="20">K194*L194</f>
        <v>29.766000000000002</v>
      </c>
      <c r="F194" s="95">
        <f t="shared" ref="F194:F201" si="21">C194*E194</f>
        <v>386.95800000000003</v>
      </c>
      <c r="G194" s="361" t="s">
        <v>264</v>
      </c>
      <c r="H194" s="361"/>
      <c r="I194" s="115" t="s">
        <v>344</v>
      </c>
      <c r="J194" s="2"/>
      <c r="K194" s="22">
        <v>1.21</v>
      </c>
      <c r="L194" s="273">
        <v>24.6</v>
      </c>
    </row>
    <row r="195" spans="1:12" ht="15" customHeight="1" x14ac:dyDescent="0.25">
      <c r="A195" s="259" t="s">
        <v>529</v>
      </c>
      <c r="B195" s="205" t="s">
        <v>211</v>
      </c>
      <c r="C195" s="65">
        <v>13</v>
      </c>
      <c r="D195" s="22" t="s">
        <v>14</v>
      </c>
      <c r="E195" s="46">
        <f t="shared" si="20"/>
        <v>47.081099999999992</v>
      </c>
      <c r="F195" s="95">
        <f t="shared" si="21"/>
        <v>612.0542999999999</v>
      </c>
      <c r="G195" s="390" t="s">
        <v>272</v>
      </c>
      <c r="H195" s="390"/>
      <c r="I195" s="115" t="s">
        <v>345</v>
      </c>
      <c r="J195" s="2"/>
      <c r="K195" s="22">
        <v>1.21</v>
      </c>
      <c r="L195" s="1">
        <v>38.909999999999997</v>
      </c>
    </row>
    <row r="196" spans="1:12" ht="33.75" x14ac:dyDescent="0.25">
      <c r="A196" s="238" t="s">
        <v>530</v>
      </c>
      <c r="B196" s="226" t="s">
        <v>212</v>
      </c>
      <c r="C196" s="47">
        <v>1</v>
      </c>
      <c r="D196" s="22" t="s">
        <v>14</v>
      </c>
      <c r="E196" s="47">
        <f t="shared" si="20"/>
        <v>401.86520000000002</v>
      </c>
      <c r="F196" s="95">
        <f t="shared" si="21"/>
        <v>401.86520000000002</v>
      </c>
      <c r="G196" s="361" t="s">
        <v>264</v>
      </c>
      <c r="H196" s="361"/>
      <c r="I196" s="115" t="s">
        <v>346</v>
      </c>
      <c r="J196" s="35"/>
      <c r="K196" s="22">
        <v>1.21</v>
      </c>
      <c r="L196" s="103">
        <v>332.12</v>
      </c>
    </row>
    <row r="197" spans="1:12" x14ac:dyDescent="0.25">
      <c r="A197" s="259" t="s">
        <v>531</v>
      </c>
      <c r="B197" s="205" t="s">
        <v>213</v>
      </c>
      <c r="C197" s="65">
        <v>1</v>
      </c>
      <c r="D197" s="22" t="s">
        <v>14</v>
      </c>
      <c r="E197" s="47">
        <f t="shared" si="20"/>
        <v>687.25580000000002</v>
      </c>
      <c r="F197" s="95">
        <f t="shared" si="21"/>
        <v>687.25580000000002</v>
      </c>
      <c r="G197" s="390" t="s">
        <v>272</v>
      </c>
      <c r="H197" s="390"/>
      <c r="I197" s="115" t="s">
        <v>347</v>
      </c>
      <c r="J197" s="2"/>
      <c r="K197" s="22">
        <v>1.21</v>
      </c>
      <c r="L197" s="1">
        <v>567.98</v>
      </c>
    </row>
    <row r="198" spans="1:12" ht="22.5" x14ac:dyDescent="0.25">
      <c r="A198" s="238" t="s">
        <v>532</v>
      </c>
      <c r="B198" s="226" t="s">
        <v>252</v>
      </c>
      <c r="C198" s="65">
        <v>13.2</v>
      </c>
      <c r="D198" s="22" t="s">
        <v>28</v>
      </c>
      <c r="E198" s="47">
        <f t="shared" si="20"/>
        <v>230.5292</v>
      </c>
      <c r="F198" s="95">
        <f t="shared" si="21"/>
        <v>3042.9854399999999</v>
      </c>
      <c r="G198" s="390" t="s">
        <v>272</v>
      </c>
      <c r="H198" s="390"/>
      <c r="I198" s="115" t="s">
        <v>348</v>
      </c>
      <c r="J198" s="2"/>
      <c r="K198" s="22">
        <v>1.21</v>
      </c>
      <c r="L198" s="1">
        <v>190.52</v>
      </c>
    </row>
    <row r="199" spans="1:12" ht="15" customHeight="1" x14ac:dyDescent="0.25">
      <c r="A199" s="259" t="s">
        <v>533</v>
      </c>
      <c r="B199" s="205" t="s">
        <v>214</v>
      </c>
      <c r="C199" s="65">
        <v>2.7</v>
      </c>
      <c r="D199" s="22" t="s">
        <v>28</v>
      </c>
      <c r="E199" s="47">
        <f t="shared" si="20"/>
        <v>230.5292</v>
      </c>
      <c r="F199" s="95">
        <f t="shared" si="21"/>
        <v>622.42884000000004</v>
      </c>
      <c r="G199" s="390" t="s">
        <v>272</v>
      </c>
      <c r="H199" s="390"/>
      <c r="I199" s="115" t="s">
        <v>349</v>
      </c>
      <c r="J199" s="2"/>
      <c r="K199" s="22">
        <v>1.21</v>
      </c>
      <c r="L199" s="1">
        <v>190.52</v>
      </c>
    </row>
    <row r="200" spans="1:12" x14ac:dyDescent="0.25">
      <c r="A200" s="238" t="s">
        <v>534</v>
      </c>
      <c r="B200" s="205" t="s">
        <v>215</v>
      </c>
      <c r="C200" s="65">
        <v>18.2</v>
      </c>
      <c r="D200" s="22" t="s">
        <v>28</v>
      </c>
      <c r="E200" s="47">
        <f t="shared" si="20"/>
        <v>54.788800000000002</v>
      </c>
      <c r="F200" s="95">
        <f t="shared" si="21"/>
        <v>997.15616</v>
      </c>
      <c r="G200" s="390" t="s">
        <v>272</v>
      </c>
      <c r="H200" s="390"/>
      <c r="I200" s="115" t="s">
        <v>350</v>
      </c>
      <c r="J200" s="2"/>
      <c r="K200" s="22">
        <v>1.21</v>
      </c>
      <c r="L200" s="1">
        <v>45.28</v>
      </c>
    </row>
    <row r="201" spans="1:12" x14ac:dyDescent="0.25">
      <c r="A201" s="259" t="s">
        <v>535</v>
      </c>
      <c r="B201" s="205" t="s">
        <v>216</v>
      </c>
      <c r="C201" s="65">
        <v>1</v>
      </c>
      <c r="D201" s="22" t="s">
        <v>14</v>
      </c>
      <c r="E201" s="47">
        <f t="shared" si="20"/>
        <v>2509.2253999999998</v>
      </c>
      <c r="F201" s="95">
        <f t="shared" si="21"/>
        <v>2509.2253999999998</v>
      </c>
      <c r="G201" s="96" t="s">
        <v>330</v>
      </c>
      <c r="H201" s="402" t="s">
        <v>351</v>
      </c>
      <c r="I201" s="403"/>
      <c r="J201" s="2"/>
      <c r="K201" s="22">
        <v>1.21</v>
      </c>
      <c r="L201" s="1">
        <v>2073.7399999999998</v>
      </c>
    </row>
    <row r="202" spans="1:12" x14ac:dyDescent="0.25">
      <c r="A202" s="238" t="s">
        <v>536</v>
      </c>
      <c r="B202" s="391" t="s">
        <v>251</v>
      </c>
      <c r="C202" s="393">
        <v>12</v>
      </c>
      <c r="D202" s="395" t="s">
        <v>14</v>
      </c>
      <c r="E202" s="397">
        <f>K202*L202</f>
        <v>248.98170000000002</v>
      </c>
      <c r="F202" s="399">
        <f>C202*E202</f>
        <v>2987.7804000000001</v>
      </c>
      <c r="G202" s="390" t="s">
        <v>272</v>
      </c>
      <c r="H202" s="390"/>
      <c r="I202" s="135">
        <v>10053</v>
      </c>
      <c r="J202" s="2"/>
      <c r="K202" s="22">
        <v>1.21</v>
      </c>
      <c r="L202" s="385">
        <v>205.77</v>
      </c>
    </row>
    <row r="203" spans="1:12" x14ac:dyDescent="0.25">
      <c r="A203" s="259" t="s">
        <v>537</v>
      </c>
      <c r="B203" s="392"/>
      <c r="C203" s="394"/>
      <c r="D203" s="396"/>
      <c r="E203" s="398"/>
      <c r="F203" s="400"/>
      <c r="G203" s="361" t="s">
        <v>264</v>
      </c>
      <c r="H203" s="361"/>
      <c r="I203" s="136" t="s">
        <v>352</v>
      </c>
      <c r="J203" s="2"/>
      <c r="K203" s="22">
        <v>1.21</v>
      </c>
      <c r="L203" s="385"/>
    </row>
    <row r="204" spans="1:12" x14ac:dyDescent="0.25">
      <c r="A204" s="238" t="s">
        <v>538</v>
      </c>
      <c r="B204" s="205" t="s">
        <v>217</v>
      </c>
      <c r="C204" s="65">
        <v>4</v>
      </c>
      <c r="D204" s="22" t="s">
        <v>14</v>
      </c>
      <c r="E204" s="46">
        <f>K204*L204</f>
        <v>51.957399999999993</v>
      </c>
      <c r="F204" s="95">
        <f>C204*E204</f>
        <v>207.82959999999997</v>
      </c>
      <c r="G204" s="361" t="s">
        <v>264</v>
      </c>
      <c r="H204" s="361"/>
      <c r="I204" s="115" t="s">
        <v>353</v>
      </c>
      <c r="J204" s="2"/>
      <c r="K204" s="22">
        <v>1.21</v>
      </c>
      <c r="L204" s="1">
        <v>42.94</v>
      </c>
    </row>
    <row r="205" spans="1:12" x14ac:dyDescent="0.25">
      <c r="A205" s="259" t="s">
        <v>539</v>
      </c>
      <c r="B205" s="205" t="s">
        <v>218</v>
      </c>
      <c r="C205" s="65">
        <v>10</v>
      </c>
      <c r="D205" s="22" t="s">
        <v>14</v>
      </c>
      <c r="E205" s="46">
        <f>K205*L205</f>
        <v>217.679</v>
      </c>
      <c r="F205" s="95">
        <f>C205*E205</f>
        <v>2176.79</v>
      </c>
      <c r="G205" s="390" t="s">
        <v>272</v>
      </c>
      <c r="H205" s="390"/>
      <c r="I205" s="115" t="s">
        <v>354</v>
      </c>
      <c r="J205" s="2"/>
      <c r="K205" s="22">
        <v>1.21</v>
      </c>
      <c r="L205" s="1">
        <v>179.9</v>
      </c>
    </row>
    <row r="206" spans="1:12" x14ac:dyDescent="0.25">
      <c r="A206" s="238" t="s">
        <v>540</v>
      </c>
      <c r="B206" s="205" t="s">
        <v>219</v>
      </c>
      <c r="C206" s="65">
        <v>2</v>
      </c>
      <c r="D206" s="22" t="s">
        <v>14</v>
      </c>
      <c r="E206" s="46">
        <f>K206*L206</f>
        <v>45.810600000000001</v>
      </c>
      <c r="F206" s="95">
        <f>C206*E206</f>
        <v>91.621200000000002</v>
      </c>
      <c r="G206" s="361" t="s">
        <v>264</v>
      </c>
      <c r="H206" s="361"/>
      <c r="I206" s="115" t="s">
        <v>355</v>
      </c>
      <c r="J206" s="2"/>
      <c r="K206" s="22">
        <v>1.21</v>
      </c>
      <c r="L206" s="1">
        <v>37.86</v>
      </c>
    </row>
    <row r="207" spans="1:12" ht="15.75" customHeight="1" thickBot="1" x14ac:dyDescent="0.3">
      <c r="A207" s="259" t="s">
        <v>541</v>
      </c>
      <c r="B207" s="205" t="s">
        <v>220</v>
      </c>
      <c r="C207" s="65">
        <v>1</v>
      </c>
      <c r="D207" s="22" t="s">
        <v>14</v>
      </c>
      <c r="E207" s="46">
        <f>K207*L207</f>
        <v>426.62179999999995</v>
      </c>
      <c r="F207" s="97">
        <f>C207*E207</f>
        <v>426.62179999999995</v>
      </c>
      <c r="G207" s="390" t="s">
        <v>272</v>
      </c>
      <c r="H207" s="390"/>
      <c r="I207" s="115" t="s">
        <v>356</v>
      </c>
      <c r="J207" s="2"/>
      <c r="K207" s="22">
        <v>1.21</v>
      </c>
      <c r="L207" s="1">
        <v>352.58</v>
      </c>
    </row>
    <row r="208" spans="1:12" ht="15.75" thickBot="1" x14ac:dyDescent="0.3">
      <c r="A208" s="253"/>
      <c r="B208" s="380"/>
      <c r="C208" s="380"/>
      <c r="D208" s="380"/>
      <c r="E208" s="381"/>
      <c r="F208" s="92">
        <f>SUM(F187:F207)</f>
        <v>18909.606540000001</v>
      </c>
      <c r="G208" s="186"/>
      <c r="H208" s="12"/>
      <c r="I208" s="129"/>
      <c r="J208" s="2"/>
      <c r="K208" s="37"/>
      <c r="L208" s="37"/>
    </row>
    <row r="209" spans="1:12" ht="15.75" thickBot="1" x14ac:dyDescent="0.3">
      <c r="A209" s="196" t="s">
        <v>543</v>
      </c>
      <c r="B209" s="366" t="s">
        <v>162</v>
      </c>
      <c r="C209" s="366"/>
      <c r="D209" s="366"/>
      <c r="E209" s="366"/>
      <c r="F209" s="366"/>
      <c r="G209" s="366"/>
      <c r="H209" s="366"/>
      <c r="I209" s="367"/>
      <c r="J209" s="2"/>
      <c r="K209" s="2"/>
      <c r="L209" s="2"/>
    </row>
    <row r="210" spans="1:12" x14ac:dyDescent="0.25">
      <c r="A210" s="260" t="s">
        <v>544</v>
      </c>
      <c r="B210" s="214" t="s">
        <v>221</v>
      </c>
      <c r="C210" s="90">
        <v>1</v>
      </c>
      <c r="D210" s="76" t="s">
        <v>14</v>
      </c>
      <c r="E210" s="77">
        <f>K210*L210</f>
        <v>1462.1761000000001</v>
      </c>
      <c r="F210" s="185">
        <f>C210*E210</f>
        <v>1462.1761000000001</v>
      </c>
      <c r="G210" s="386" t="s">
        <v>272</v>
      </c>
      <c r="H210" s="386"/>
      <c r="I210" s="148" t="s">
        <v>357</v>
      </c>
      <c r="J210" s="2"/>
      <c r="K210" s="22">
        <v>1.21</v>
      </c>
      <c r="L210" s="1">
        <v>1208.4100000000001</v>
      </c>
    </row>
    <row r="211" spans="1:12" ht="22.5" x14ac:dyDescent="0.25">
      <c r="A211" s="261" t="s">
        <v>545</v>
      </c>
      <c r="B211" s="226" t="s">
        <v>222</v>
      </c>
      <c r="C211" s="65">
        <v>1</v>
      </c>
      <c r="D211" s="22" t="s">
        <v>14</v>
      </c>
      <c r="E211" s="46">
        <f>K211*L211</f>
        <v>65.352099999999993</v>
      </c>
      <c r="F211" s="57">
        <f>C211*E211</f>
        <v>65.352099999999993</v>
      </c>
      <c r="G211" s="361" t="s">
        <v>264</v>
      </c>
      <c r="H211" s="361"/>
      <c r="I211" s="115" t="s">
        <v>358</v>
      </c>
      <c r="J211" s="2"/>
      <c r="K211" s="22">
        <v>1.21</v>
      </c>
      <c r="L211" s="1">
        <v>54.01</v>
      </c>
    </row>
    <row r="212" spans="1:12" x14ac:dyDescent="0.25">
      <c r="A212" s="260" t="s">
        <v>546</v>
      </c>
      <c r="B212" s="226" t="s">
        <v>223</v>
      </c>
      <c r="C212" s="65">
        <v>1</v>
      </c>
      <c r="D212" s="22" t="s">
        <v>14</v>
      </c>
      <c r="E212" s="46">
        <f>K212*L212</f>
        <v>63.936399999999999</v>
      </c>
      <c r="F212" s="57">
        <f>C212*E212</f>
        <v>63.936399999999999</v>
      </c>
      <c r="G212" s="361" t="s">
        <v>264</v>
      </c>
      <c r="H212" s="361"/>
      <c r="I212" s="115" t="s">
        <v>359</v>
      </c>
      <c r="J212" s="2"/>
      <c r="K212" s="22">
        <v>1.21</v>
      </c>
      <c r="L212" s="1">
        <v>52.84</v>
      </c>
    </row>
    <row r="213" spans="1:12" x14ac:dyDescent="0.25">
      <c r="A213" s="261" t="s">
        <v>547</v>
      </c>
      <c r="B213" s="205" t="s">
        <v>224</v>
      </c>
      <c r="C213" s="65">
        <v>1</v>
      </c>
      <c r="D213" s="22" t="s">
        <v>14</v>
      </c>
      <c r="E213" s="46">
        <f>K213*L213</f>
        <v>10.115599999999999</v>
      </c>
      <c r="F213" s="57">
        <f>C213*E213</f>
        <v>10.115599999999999</v>
      </c>
      <c r="G213" s="361" t="s">
        <v>264</v>
      </c>
      <c r="H213" s="361"/>
      <c r="I213" s="115" t="s">
        <v>360</v>
      </c>
      <c r="J213" s="2"/>
      <c r="K213" s="22">
        <v>1.21</v>
      </c>
      <c r="L213" s="1">
        <v>8.36</v>
      </c>
    </row>
    <row r="214" spans="1:12" x14ac:dyDescent="0.25">
      <c r="A214" s="260" t="s">
        <v>548</v>
      </c>
      <c r="B214" s="205" t="s">
        <v>225</v>
      </c>
      <c r="C214" s="65">
        <v>1</v>
      </c>
      <c r="D214" s="22" t="s">
        <v>14</v>
      </c>
      <c r="E214" s="46">
        <f>K214*L214</f>
        <v>1578.7474999999999</v>
      </c>
      <c r="F214" s="57">
        <f>C214*E214</f>
        <v>1578.7474999999999</v>
      </c>
      <c r="G214" s="98" t="s">
        <v>330</v>
      </c>
      <c r="H214" s="363" t="s">
        <v>361</v>
      </c>
      <c r="I214" s="387"/>
      <c r="J214" s="2"/>
      <c r="K214" s="22">
        <v>1.21</v>
      </c>
      <c r="L214" s="1">
        <v>1304.75</v>
      </c>
    </row>
    <row r="215" spans="1:12" s="30" customFormat="1" x14ac:dyDescent="0.25">
      <c r="A215" s="261" t="s">
        <v>549</v>
      </c>
      <c r="B215" s="229" t="s">
        <v>226</v>
      </c>
      <c r="C215" s="32">
        <v>1</v>
      </c>
      <c r="D215" s="85" t="s">
        <v>14</v>
      </c>
      <c r="E215" s="32">
        <f t="shared" ref="E215:E223" si="22">K215*L215</f>
        <v>104.4109</v>
      </c>
      <c r="F215" s="87">
        <f t="shared" ref="F215:F223" si="23">C215*E215</f>
        <v>104.4109</v>
      </c>
      <c r="G215" s="388" t="s">
        <v>366</v>
      </c>
      <c r="H215" s="389"/>
      <c r="I215" s="127" t="s">
        <v>362</v>
      </c>
      <c r="J215" s="29"/>
      <c r="K215" s="22">
        <v>1.21</v>
      </c>
      <c r="L215" s="20">
        <v>86.29</v>
      </c>
    </row>
    <row r="216" spans="1:12" s="30" customFormat="1" x14ac:dyDescent="0.25">
      <c r="A216" s="260" t="s">
        <v>550</v>
      </c>
      <c r="B216" s="229" t="s">
        <v>228</v>
      </c>
      <c r="C216" s="32">
        <v>1</v>
      </c>
      <c r="D216" s="85" t="s">
        <v>14</v>
      </c>
      <c r="E216" s="32">
        <f t="shared" si="22"/>
        <v>228.36329999999998</v>
      </c>
      <c r="F216" s="87">
        <f t="shared" si="23"/>
        <v>228.36329999999998</v>
      </c>
      <c r="G216" s="388" t="s">
        <v>366</v>
      </c>
      <c r="H216" s="389"/>
      <c r="I216" s="127" t="s">
        <v>363</v>
      </c>
      <c r="J216" s="29"/>
      <c r="K216" s="22">
        <v>1.21</v>
      </c>
      <c r="L216" s="20">
        <v>188.73</v>
      </c>
    </row>
    <row r="217" spans="1:12" s="30" customFormat="1" ht="22.5" x14ac:dyDescent="0.25">
      <c r="A217" s="261" t="s">
        <v>551</v>
      </c>
      <c r="B217" s="228" t="s">
        <v>227</v>
      </c>
      <c r="C217" s="32">
        <v>1</v>
      </c>
      <c r="D217" s="85" t="s">
        <v>14</v>
      </c>
      <c r="E217" s="32">
        <f t="shared" si="22"/>
        <v>416.05850000000004</v>
      </c>
      <c r="F217" s="87">
        <f t="shared" si="23"/>
        <v>416.05850000000004</v>
      </c>
      <c r="G217" s="388" t="s">
        <v>366</v>
      </c>
      <c r="H217" s="389"/>
      <c r="I217" s="127" t="s">
        <v>364</v>
      </c>
      <c r="J217" s="29"/>
      <c r="K217" s="22">
        <v>1.21</v>
      </c>
      <c r="L217" s="20">
        <v>343.85</v>
      </c>
    </row>
    <row r="218" spans="1:12" s="30" customFormat="1" x14ac:dyDescent="0.25">
      <c r="A218" s="260" t="s">
        <v>552</v>
      </c>
      <c r="B218" s="229" t="s">
        <v>229</v>
      </c>
      <c r="C218" s="32">
        <v>1</v>
      </c>
      <c r="D218" s="85" t="s">
        <v>14</v>
      </c>
      <c r="E218" s="32">
        <f t="shared" si="22"/>
        <v>322.59809999999999</v>
      </c>
      <c r="F218" s="87">
        <f t="shared" si="23"/>
        <v>322.59809999999999</v>
      </c>
      <c r="G218" s="388" t="s">
        <v>366</v>
      </c>
      <c r="H218" s="389"/>
      <c r="I218" s="127" t="s">
        <v>365</v>
      </c>
      <c r="J218" s="29"/>
      <c r="K218" s="22">
        <v>1.21</v>
      </c>
      <c r="L218" s="20">
        <v>266.61</v>
      </c>
    </row>
    <row r="219" spans="1:12" s="30" customFormat="1" x14ac:dyDescent="0.25">
      <c r="A219" s="261" t="s">
        <v>553</v>
      </c>
      <c r="B219" s="229" t="s">
        <v>230</v>
      </c>
      <c r="C219" s="32">
        <v>1</v>
      </c>
      <c r="D219" s="85" t="s">
        <v>14</v>
      </c>
      <c r="E219" s="32">
        <f t="shared" si="22"/>
        <v>73.253399999999999</v>
      </c>
      <c r="F219" s="87">
        <f t="shared" si="23"/>
        <v>73.253399999999999</v>
      </c>
      <c r="G219" s="361" t="s">
        <v>264</v>
      </c>
      <c r="H219" s="361"/>
      <c r="I219" s="116" t="s">
        <v>367</v>
      </c>
      <c r="J219" s="29"/>
      <c r="K219" s="22">
        <v>1.21</v>
      </c>
      <c r="L219" s="20">
        <v>60.54</v>
      </c>
    </row>
    <row r="220" spans="1:12" s="30" customFormat="1" ht="22.5" x14ac:dyDescent="0.25">
      <c r="A220" s="260" t="s">
        <v>554</v>
      </c>
      <c r="B220" s="228" t="s">
        <v>231</v>
      </c>
      <c r="C220" s="32">
        <v>1</v>
      </c>
      <c r="D220" s="85" t="s">
        <v>14</v>
      </c>
      <c r="E220" s="32">
        <f t="shared" si="22"/>
        <v>1346.2944</v>
      </c>
      <c r="F220" s="87">
        <f t="shared" si="23"/>
        <v>1346.2944</v>
      </c>
      <c r="G220" s="388" t="s">
        <v>366</v>
      </c>
      <c r="H220" s="389"/>
      <c r="I220" s="127" t="s">
        <v>368</v>
      </c>
      <c r="J220" s="29"/>
      <c r="K220" s="22">
        <v>1.21</v>
      </c>
      <c r="L220" s="20">
        <v>1112.6400000000001</v>
      </c>
    </row>
    <row r="221" spans="1:12" x14ac:dyDescent="0.25">
      <c r="A221" s="261" t="s">
        <v>555</v>
      </c>
      <c r="B221" s="205" t="s">
        <v>232</v>
      </c>
      <c r="C221" s="65">
        <v>1</v>
      </c>
      <c r="D221" s="22" t="s">
        <v>14</v>
      </c>
      <c r="E221" s="46">
        <f t="shared" si="22"/>
        <v>74.899000000000001</v>
      </c>
      <c r="F221" s="57">
        <f t="shared" si="23"/>
        <v>74.899000000000001</v>
      </c>
      <c r="G221" s="361" t="s">
        <v>264</v>
      </c>
      <c r="H221" s="361"/>
      <c r="I221" s="115" t="s">
        <v>369</v>
      </c>
      <c r="J221" s="2"/>
      <c r="K221" s="22">
        <v>1.21</v>
      </c>
      <c r="L221" s="1">
        <v>61.9</v>
      </c>
    </row>
    <row r="222" spans="1:12" x14ac:dyDescent="0.25">
      <c r="A222" s="260" t="s">
        <v>556</v>
      </c>
      <c r="B222" s="205" t="s">
        <v>233</v>
      </c>
      <c r="C222" s="65">
        <v>1</v>
      </c>
      <c r="D222" s="22" t="s">
        <v>14</v>
      </c>
      <c r="E222" s="46">
        <f t="shared" si="22"/>
        <v>41.430399999999999</v>
      </c>
      <c r="F222" s="57">
        <f t="shared" si="23"/>
        <v>41.430399999999999</v>
      </c>
      <c r="G222" s="361" t="s">
        <v>264</v>
      </c>
      <c r="H222" s="361"/>
      <c r="I222" s="115" t="s">
        <v>370</v>
      </c>
      <c r="J222" s="2"/>
      <c r="K222" s="22">
        <v>1.21</v>
      </c>
      <c r="L222" s="1">
        <v>34.24</v>
      </c>
    </row>
    <row r="223" spans="1:12" ht="22.5" x14ac:dyDescent="0.25">
      <c r="A223" s="261" t="s">
        <v>557</v>
      </c>
      <c r="B223" s="226" t="s">
        <v>234</v>
      </c>
      <c r="C223" s="65">
        <v>1</v>
      </c>
      <c r="D223" s="22" t="s">
        <v>14</v>
      </c>
      <c r="E223" s="46">
        <f t="shared" si="22"/>
        <v>52.949599999999997</v>
      </c>
      <c r="F223" s="57">
        <f t="shared" si="23"/>
        <v>52.949599999999997</v>
      </c>
      <c r="G223" s="361" t="s">
        <v>264</v>
      </c>
      <c r="H223" s="361"/>
      <c r="I223" s="115" t="s">
        <v>371</v>
      </c>
      <c r="J223" s="2"/>
      <c r="K223" s="22">
        <v>1.21</v>
      </c>
      <c r="L223" s="1">
        <v>43.76</v>
      </c>
    </row>
    <row r="224" spans="1:12" ht="15.75" thickBot="1" x14ac:dyDescent="0.3">
      <c r="A224" s="253"/>
      <c r="B224" s="382"/>
      <c r="C224" s="382"/>
      <c r="D224" s="382"/>
      <c r="E224" s="383"/>
      <c r="F224" s="168">
        <f>SUM(F210:F223)</f>
        <v>5840.5852999999997</v>
      </c>
      <c r="G224" s="187"/>
      <c r="H224" s="12"/>
      <c r="I224" s="129"/>
      <c r="J224" s="2"/>
      <c r="K224" s="37"/>
      <c r="L224" s="37"/>
    </row>
    <row r="225" spans="1:12" ht="15.75" thickBot="1" x14ac:dyDescent="0.3">
      <c r="A225" s="190" t="s">
        <v>558</v>
      </c>
      <c r="B225" s="366" t="s">
        <v>163</v>
      </c>
      <c r="C225" s="366"/>
      <c r="D225" s="366"/>
      <c r="E225" s="366"/>
      <c r="F225" s="366"/>
      <c r="G225" s="366"/>
      <c r="H225" s="366"/>
      <c r="I225" s="367"/>
      <c r="J225" s="2"/>
      <c r="K225" s="2"/>
      <c r="L225" s="2"/>
    </row>
    <row r="226" spans="1:12" x14ac:dyDescent="0.25">
      <c r="A226" s="262" t="s">
        <v>559</v>
      </c>
      <c r="B226" s="214" t="s">
        <v>235</v>
      </c>
      <c r="C226" s="90">
        <v>2</v>
      </c>
      <c r="D226" s="76" t="s">
        <v>14</v>
      </c>
      <c r="E226" s="77">
        <f t="shared" ref="E226:E233" si="24">K226*L226</f>
        <v>86.757000000000005</v>
      </c>
      <c r="F226" s="78">
        <f t="shared" ref="F226:F233" si="25">C226*E226</f>
        <v>173.51400000000001</v>
      </c>
      <c r="G226" s="384" t="s">
        <v>264</v>
      </c>
      <c r="H226" s="384"/>
      <c r="I226" s="148" t="s">
        <v>372</v>
      </c>
      <c r="J226" s="2"/>
      <c r="K226" s="22">
        <v>1.21</v>
      </c>
      <c r="L226" s="273">
        <v>71.7</v>
      </c>
    </row>
    <row r="227" spans="1:12" x14ac:dyDescent="0.25">
      <c r="A227" s="263" t="s">
        <v>560</v>
      </c>
      <c r="B227" s="205" t="s">
        <v>236</v>
      </c>
      <c r="C227" s="65">
        <v>6</v>
      </c>
      <c r="D227" s="22" t="s">
        <v>14</v>
      </c>
      <c r="E227" s="46">
        <f t="shared" si="24"/>
        <v>173.7439</v>
      </c>
      <c r="F227" s="57">
        <f t="shared" si="25"/>
        <v>1042.4634000000001</v>
      </c>
      <c r="G227" s="361" t="s">
        <v>264</v>
      </c>
      <c r="H227" s="361"/>
      <c r="I227" s="115" t="s">
        <v>373</v>
      </c>
      <c r="J227" s="2"/>
      <c r="K227" s="22">
        <v>1.21</v>
      </c>
      <c r="L227" s="1">
        <v>143.59</v>
      </c>
    </row>
    <row r="228" spans="1:12" x14ac:dyDescent="0.25">
      <c r="A228" s="262" t="s">
        <v>561</v>
      </c>
      <c r="B228" s="205" t="s">
        <v>237</v>
      </c>
      <c r="C228" s="65">
        <v>16</v>
      </c>
      <c r="D228" s="22" t="s">
        <v>14</v>
      </c>
      <c r="E228" s="46">
        <f t="shared" si="24"/>
        <v>80.114099999999993</v>
      </c>
      <c r="F228" s="57">
        <f t="shared" si="25"/>
        <v>1281.8255999999999</v>
      </c>
      <c r="G228" s="361" t="s">
        <v>264</v>
      </c>
      <c r="H228" s="361"/>
      <c r="I228" s="115" t="s">
        <v>374</v>
      </c>
      <c r="J228" s="2"/>
      <c r="K228" s="22">
        <v>1.21</v>
      </c>
      <c r="L228" s="1">
        <v>66.209999999999994</v>
      </c>
    </row>
    <row r="229" spans="1:12" x14ac:dyDescent="0.25">
      <c r="A229" s="263" t="s">
        <v>562</v>
      </c>
      <c r="B229" s="205" t="s">
        <v>238</v>
      </c>
      <c r="C229" s="65">
        <v>2</v>
      </c>
      <c r="D229" s="22" t="s">
        <v>14</v>
      </c>
      <c r="E229" s="46">
        <f t="shared" si="24"/>
        <v>1888.9673</v>
      </c>
      <c r="F229" s="57">
        <f t="shared" si="25"/>
        <v>3777.9346</v>
      </c>
      <c r="G229" s="361" t="s">
        <v>323</v>
      </c>
      <c r="H229" s="361"/>
      <c r="I229" s="115" t="s">
        <v>375</v>
      </c>
      <c r="J229" s="2"/>
      <c r="K229" s="22">
        <v>1.21</v>
      </c>
      <c r="L229" s="1">
        <v>1561.13</v>
      </c>
    </row>
    <row r="230" spans="1:12" x14ac:dyDescent="0.25">
      <c r="A230" s="262" t="s">
        <v>563</v>
      </c>
      <c r="B230" s="205" t="s">
        <v>223</v>
      </c>
      <c r="C230" s="65">
        <v>1</v>
      </c>
      <c r="D230" s="22" t="s">
        <v>14</v>
      </c>
      <c r="E230" s="46">
        <f t="shared" si="24"/>
        <v>63.936399999999999</v>
      </c>
      <c r="F230" s="57">
        <f t="shared" si="25"/>
        <v>63.936399999999999</v>
      </c>
      <c r="G230" s="361" t="s">
        <v>264</v>
      </c>
      <c r="H230" s="361"/>
      <c r="I230" s="115" t="s">
        <v>359</v>
      </c>
      <c r="J230" s="2"/>
      <c r="K230" s="22">
        <v>1.21</v>
      </c>
      <c r="L230" s="1">
        <v>52.84</v>
      </c>
    </row>
    <row r="231" spans="1:12" x14ac:dyDescent="0.25">
      <c r="A231" s="263" t="s">
        <v>564</v>
      </c>
      <c r="B231" s="205" t="s">
        <v>224</v>
      </c>
      <c r="C231" s="65">
        <v>1</v>
      </c>
      <c r="D231" s="22" t="s">
        <v>14</v>
      </c>
      <c r="E231" s="46">
        <f t="shared" si="24"/>
        <v>10.115599999999999</v>
      </c>
      <c r="F231" s="57">
        <f t="shared" si="25"/>
        <v>10.115599999999999</v>
      </c>
      <c r="G231" s="361" t="s">
        <v>264</v>
      </c>
      <c r="H231" s="361"/>
      <c r="I231" s="115" t="s">
        <v>360</v>
      </c>
      <c r="J231" s="2"/>
      <c r="K231" s="22">
        <v>1.21</v>
      </c>
      <c r="L231" s="1">
        <v>8.36</v>
      </c>
    </row>
    <row r="232" spans="1:12" x14ac:dyDescent="0.25">
      <c r="A232" s="262" t="s">
        <v>565</v>
      </c>
      <c r="B232" s="205" t="s">
        <v>239</v>
      </c>
      <c r="C232" s="65">
        <v>2</v>
      </c>
      <c r="D232" s="22" t="s">
        <v>14</v>
      </c>
      <c r="E232" s="46">
        <f t="shared" si="24"/>
        <v>41.430399999999999</v>
      </c>
      <c r="F232" s="57">
        <f t="shared" si="25"/>
        <v>82.860799999999998</v>
      </c>
      <c r="G232" s="361" t="s">
        <v>264</v>
      </c>
      <c r="H232" s="361"/>
      <c r="I232" s="115" t="s">
        <v>370</v>
      </c>
      <c r="J232" s="2"/>
      <c r="K232" s="22">
        <v>1.21</v>
      </c>
      <c r="L232" s="1">
        <v>34.24</v>
      </c>
    </row>
    <row r="233" spans="1:12" ht="15.75" thickBot="1" x14ac:dyDescent="0.3">
      <c r="A233" s="263" t="s">
        <v>566</v>
      </c>
      <c r="B233" s="205" t="s">
        <v>240</v>
      </c>
      <c r="C233" s="65">
        <v>9</v>
      </c>
      <c r="D233" s="22" t="s">
        <v>14</v>
      </c>
      <c r="E233" s="46">
        <f t="shared" si="24"/>
        <v>35.1021</v>
      </c>
      <c r="F233" s="74">
        <f t="shared" si="25"/>
        <v>315.91890000000001</v>
      </c>
      <c r="G233" s="361" t="s">
        <v>264</v>
      </c>
      <c r="H233" s="361"/>
      <c r="I233" s="115" t="s">
        <v>376</v>
      </c>
      <c r="J233" s="2"/>
      <c r="K233" s="22">
        <v>1.21</v>
      </c>
      <c r="L233" s="1">
        <v>29.01</v>
      </c>
    </row>
    <row r="234" spans="1:12" ht="15.75" thickBot="1" x14ac:dyDescent="0.3">
      <c r="A234" s="253"/>
      <c r="B234" s="380"/>
      <c r="C234" s="380"/>
      <c r="D234" s="380"/>
      <c r="E234" s="381"/>
      <c r="F234" s="92">
        <f>SUM(F226:F233)</f>
        <v>6748.5693000000001</v>
      </c>
      <c r="G234" s="12"/>
      <c r="H234" s="12"/>
      <c r="I234" s="129"/>
      <c r="J234" s="2"/>
      <c r="K234" s="37"/>
      <c r="L234" s="37"/>
    </row>
    <row r="235" spans="1:12" ht="15.75" thickBot="1" x14ac:dyDescent="0.3">
      <c r="A235" s="190" t="s">
        <v>567</v>
      </c>
      <c r="B235" s="366" t="s">
        <v>451</v>
      </c>
      <c r="C235" s="366"/>
      <c r="D235" s="366"/>
      <c r="E235" s="366"/>
      <c r="F235" s="366"/>
      <c r="G235" s="366"/>
      <c r="H235" s="366"/>
      <c r="I235" s="367"/>
      <c r="J235" s="2"/>
      <c r="K235" s="2"/>
      <c r="L235" s="2"/>
    </row>
    <row r="236" spans="1:12" x14ac:dyDescent="0.25">
      <c r="A236" s="262" t="s">
        <v>568</v>
      </c>
      <c r="B236" s="214" t="s">
        <v>241</v>
      </c>
      <c r="C236" s="90">
        <v>33</v>
      </c>
      <c r="D236" s="76" t="s">
        <v>160</v>
      </c>
      <c r="E236" s="77">
        <f>K236*L236</f>
        <v>86.369799999999998</v>
      </c>
      <c r="F236" s="78">
        <f>C236*E236</f>
        <v>2850.2033999999999</v>
      </c>
      <c r="G236" s="375" t="s">
        <v>272</v>
      </c>
      <c r="H236" s="375"/>
      <c r="I236" s="148" t="s">
        <v>377</v>
      </c>
      <c r="J236" s="2"/>
      <c r="K236" s="22">
        <v>1.21</v>
      </c>
      <c r="L236" s="1">
        <v>71.38</v>
      </c>
    </row>
    <row r="237" spans="1:12" x14ac:dyDescent="0.25">
      <c r="A237" s="263" t="s">
        <v>569</v>
      </c>
      <c r="B237" s="205" t="s">
        <v>242</v>
      </c>
      <c r="C237" s="65">
        <v>6</v>
      </c>
      <c r="D237" s="22" t="s">
        <v>14</v>
      </c>
      <c r="E237" s="46">
        <f>K237*L237</f>
        <v>96.787899999999993</v>
      </c>
      <c r="F237" s="57">
        <f>C237*E237</f>
        <v>580.72739999999999</v>
      </c>
      <c r="G237" s="363" t="s">
        <v>272</v>
      </c>
      <c r="H237" s="363"/>
      <c r="I237" s="115" t="s">
        <v>378</v>
      </c>
      <c r="J237" s="2"/>
      <c r="K237" s="22">
        <v>1.21</v>
      </c>
      <c r="L237" s="1">
        <v>79.989999999999995</v>
      </c>
    </row>
    <row r="238" spans="1:12" s="10" customFormat="1" ht="14.25" customHeight="1" x14ac:dyDescent="0.25">
      <c r="A238" s="262" t="s">
        <v>570</v>
      </c>
      <c r="B238" s="229" t="s">
        <v>243</v>
      </c>
      <c r="C238" s="84">
        <v>36</v>
      </c>
      <c r="D238" s="85" t="s">
        <v>14</v>
      </c>
      <c r="E238" s="86">
        <f>K238*L238</f>
        <v>62.726400000000005</v>
      </c>
      <c r="F238" s="87">
        <f>C238*E238</f>
        <v>2258.1504</v>
      </c>
      <c r="G238" s="363" t="s">
        <v>272</v>
      </c>
      <c r="H238" s="363"/>
      <c r="I238" s="116" t="s">
        <v>379</v>
      </c>
      <c r="J238" s="9"/>
      <c r="K238" s="22">
        <v>1.21</v>
      </c>
      <c r="L238" s="272">
        <v>51.84</v>
      </c>
    </row>
    <row r="239" spans="1:12" ht="15.75" thickBot="1" x14ac:dyDescent="0.3">
      <c r="A239" s="263" t="s">
        <v>571</v>
      </c>
      <c r="B239" s="205" t="s">
        <v>244</v>
      </c>
      <c r="C239" s="65">
        <v>6</v>
      </c>
      <c r="D239" s="22" t="s">
        <v>160</v>
      </c>
      <c r="E239" s="46">
        <f>K239*L239</f>
        <v>61.4801</v>
      </c>
      <c r="F239" s="74">
        <f>C239*E239</f>
        <v>368.88060000000002</v>
      </c>
      <c r="G239" s="363" t="s">
        <v>272</v>
      </c>
      <c r="H239" s="363"/>
      <c r="I239" s="115" t="s">
        <v>380</v>
      </c>
      <c r="J239" s="2"/>
      <c r="K239" s="22">
        <v>1.21</v>
      </c>
      <c r="L239" s="1">
        <v>50.81</v>
      </c>
    </row>
    <row r="240" spans="1:12" ht="15.75" thickBot="1" x14ac:dyDescent="0.3">
      <c r="A240" s="253"/>
      <c r="B240" s="380"/>
      <c r="C240" s="380"/>
      <c r="D240" s="380"/>
      <c r="E240" s="380"/>
      <c r="F240" s="92">
        <f>SUM(F236:F239)</f>
        <v>6057.9618000000009</v>
      </c>
      <c r="G240" s="12"/>
      <c r="H240" s="12"/>
      <c r="I240" s="188"/>
      <c r="J240" s="2"/>
      <c r="K240" s="37"/>
      <c r="L240" s="37"/>
    </row>
    <row r="241" spans="1:12" ht="15.75" thickBot="1" x14ac:dyDescent="0.3">
      <c r="A241" s="195" t="s">
        <v>572</v>
      </c>
      <c r="B241" s="366" t="s">
        <v>176</v>
      </c>
      <c r="C241" s="366"/>
      <c r="D241" s="366"/>
      <c r="E241" s="366"/>
      <c r="F241" s="366"/>
      <c r="G241" s="366"/>
      <c r="H241" s="366"/>
      <c r="I241" s="367"/>
      <c r="J241" s="2"/>
      <c r="K241" s="2"/>
      <c r="L241" s="2"/>
    </row>
    <row r="242" spans="1:12" ht="45" x14ac:dyDescent="0.25">
      <c r="A242" s="259" t="s">
        <v>573</v>
      </c>
      <c r="B242" s="211" t="s">
        <v>245</v>
      </c>
      <c r="C242" s="90">
        <v>18</v>
      </c>
      <c r="D242" s="76" t="s">
        <v>14</v>
      </c>
      <c r="E242" s="77">
        <f>K242*L242</f>
        <v>139.5009</v>
      </c>
      <c r="F242" s="78">
        <f>C242*E242</f>
        <v>2511.0162</v>
      </c>
      <c r="G242" s="384" t="s">
        <v>264</v>
      </c>
      <c r="H242" s="384"/>
      <c r="I242" s="148" t="s">
        <v>381</v>
      </c>
      <c r="J242" s="2"/>
      <c r="K242" s="22">
        <v>1.21</v>
      </c>
      <c r="L242" s="1">
        <v>115.29</v>
      </c>
    </row>
    <row r="243" spans="1:12" ht="23.25" x14ac:dyDescent="0.25">
      <c r="A243" s="238" t="s">
        <v>574</v>
      </c>
      <c r="B243" s="137" t="s">
        <v>177</v>
      </c>
      <c r="C243" s="65">
        <v>30.4</v>
      </c>
      <c r="D243" s="22" t="s">
        <v>28</v>
      </c>
      <c r="E243" s="46">
        <f>K243*L243</f>
        <v>36.771900000000002</v>
      </c>
      <c r="F243" s="57">
        <f>C243*E243</f>
        <v>1117.8657599999999</v>
      </c>
      <c r="G243" s="361" t="s">
        <v>264</v>
      </c>
      <c r="H243" s="361"/>
      <c r="I243" s="115" t="s">
        <v>382</v>
      </c>
      <c r="J243" s="2"/>
      <c r="K243" s="22">
        <v>1.21</v>
      </c>
      <c r="L243" s="1">
        <v>30.39</v>
      </c>
    </row>
    <row r="244" spans="1:12" ht="15.75" thickBot="1" x14ac:dyDescent="0.3">
      <c r="A244" s="238" t="s">
        <v>575</v>
      </c>
      <c r="B244" s="205" t="s">
        <v>178</v>
      </c>
      <c r="C244" s="65">
        <v>152.5</v>
      </c>
      <c r="D244" s="22" t="s">
        <v>28</v>
      </c>
      <c r="E244" s="46">
        <f>K244*L244</f>
        <v>8.7483000000000004</v>
      </c>
      <c r="F244" s="74">
        <f>C244*E244</f>
        <v>1334.1157500000002</v>
      </c>
      <c r="G244" s="361" t="s">
        <v>264</v>
      </c>
      <c r="H244" s="361"/>
      <c r="I244" s="115" t="s">
        <v>383</v>
      </c>
      <c r="J244" s="2"/>
      <c r="K244" s="22">
        <v>1.21</v>
      </c>
      <c r="L244" s="1">
        <v>7.23</v>
      </c>
    </row>
    <row r="245" spans="1:12" ht="15.75" thickBot="1" x14ac:dyDescent="0.3">
      <c r="A245" s="240"/>
      <c r="B245" s="368"/>
      <c r="C245" s="368"/>
      <c r="D245" s="368"/>
      <c r="E245" s="368"/>
      <c r="F245" s="189">
        <f>SUM(F236:F244)</f>
        <v>17078.921310000002</v>
      </c>
      <c r="G245" s="373"/>
      <c r="H245" s="373"/>
      <c r="I245" s="374"/>
      <c r="J245" s="2"/>
      <c r="K245" s="2"/>
      <c r="L245" s="2"/>
    </row>
    <row r="246" spans="1:12" ht="15.75" thickBot="1" x14ac:dyDescent="0.3">
      <c r="A246" s="190">
        <v>11</v>
      </c>
      <c r="B246" s="366" t="s">
        <v>164</v>
      </c>
      <c r="C246" s="366"/>
      <c r="D246" s="366"/>
      <c r="E246" s="366"/>
      <c r="F246" s="366"/>
      <c r="G246" s="366"/>
      <c r="H246" s="366"/>
      <c r="I246" s="367"/>
      <c r="J246" s="2"/>
      <c r="K246" s="2"/>
      <c r="L246" s="2"/>
    </row>
    <row r="247" spans="1:12" x14ac:dyDescent="0.25">
      <c r="A247" s="259" t="s">
        <v>38</v>
      </c>
      <c r="B247" s="214" t="s">
        <v>172</v>
      </c>
      <c r="C247" s="90">
        <v>30</v>
      </c>
      <c r="D247" s="76" t="s">
        <v>28</v>
      </c>
      <c r="E247" s="77">
        <f>K247*L247</f>
        <v>32.064999999999998</v>
      </c>
      <c r="F247" s="174">
        <f>C247*E247</f>
        <v>961.94999999999993</v>
      </c>
      <c r="G247" s="375" t="s">
        <v>272</v>
      </c>
      <c r="H247" s="375"/>
      <c r="I247" s="148" t="s">
        <v>384</v>
      </c>
      <c r="J247" s="2"/>
      <c r="K247" s="22">
        <v>1.21</v>
      </c>
      <c r="L247" s="1">
        <v>26.5</v>
      </c>
    </row>
    <row r="248" spans="1:12" x14ac:dyDescent="0.25">
      <c r="A248" s="238" t="s">
        <v>39</v>
      </c>
      <c r="B248" s="205" t="s">
        <v>173</v>
      </c>
      <c r="C248" s="65">
        <v>1</v>
      </c>
      <c r="D248" s="22" t="s">
        <v>14</v>
      </c>
      <c r="E248" s="46">
        <f>K248*L248</f>
        <v>48.956600000000002</v>
      </c>
      <c r="F248" s="58">
        <f>C248*E248</f>
        <v>48.956600000000002</v>
      </c>
      <c r="G248" s="361" t="s">
        <v>264</v>
      </c>
      <c r="H248" s="361"/>
      <c r="I248" s="115" t="s">
        <v>385</v>
      </c>
      <c r="J248" s="2"/>
      <c r="K248" s="22">
        <v>1.21</v>
      </c>
      <c r="L248" s="1">
        <v>40.46</v>
      </c>
    </row>
    <row r="249" spans="1:12" x14ac:dyDescent="0.25">
      <c r="A249" s="238" t="s">
        <v>40</v>
      </c>
      <c r="B249" s="205" t="s">
        <v>174</v>
      </c>
      <c r="C249" s="65">
        <v>10</v>
      </c>
      <c r="D249" s="22" t="s">
        <v>14</v>
      </c>
      <c r="E249" s="46">
        <f>K249*L249</f>
        <v>66.55</v>
      </c>
      <c r="F249" s="58">
        <f>C249*E249</f>
        <v>665.5</v>
      </c>
      <c r="G249" s="363" t="s">
        <v>272</v>
      </c>
      <c r="H249" s="363"/>
      <c r="I249" s="115" t="s">
        <v>386</v>
      </c>
      <c r="J249" s="2"/>
      <c r="K249" s="22">
        <v>1.21</v>
      </c>
      <c r="L249" s="1">
        <v>55</v>
      </c>
    </row>
    <row r="250" spans="1:12" s="10" customFormat="1" ht="15.75" thickBot="1" x14ac:dyDescent="0.3">
      <c r="A250" s="264" t="s">
        <v>41</v>
      </c>
      <c r="B250" s="229" t="s">
        <v>175</v>
      </c>
      <c r="C250" s="84">
        <v>2</v>
      </c>
      <c r="D250" s="85" t="s">
        <v>14</v>
      </c>
      <c r="E250" s="86">
        <f>K250*L250</f>
        <v>76.750299999999996</v>
      </c>
      <c r="F250" s="73">
        <f>C250*E250</f>
        <v>153.50059999999999</v>
      </c>
      <c r="G250" s="376" t="s">
        <v>366</v>
      </c>
      <c r="H250" s="377"/>
      <c r="I250" s="116" t="s">
        <v>387</v>
      </c>
      <c r="J250" s="9"/>
      <c r="K250" s="22">
        <v>1.21</v>
      </c>
      <c r="L250" s="272">
        <v>63.43</v>
      </c>
    </row>
    <row r="251" spans="1:12" ht="15.75" thickBot="1" x14ac:dyDescent="0.3">
      <c r="A251" s="240"/>
      <c r="B251" s="364"/>
      <c r="C251" s="364"/>
      <c r="D251" s="364"/>
      <c r="E251" s="365"/>
      <c r="F251" s="191">
        <f>F247+F248+F249+F250</f>
        <v>1829.9071999999999</v>
      </c>
      <c r="G251" s="192"/>
      <c r="H251" s="192"/>
      <c r="I251" s="193"/>
      <c r="J251" s="2"/>
      <c r="K251" s="2"/>
      <c r="L251" s="2"/>
    </row>
    <row r="252" spans="1:12" ht="15.75" thickBot="1" x14ac:dyDescent="0.3">
      <c r="A252" s="190">
        <v>12</v>
      </c>
      <c r="B252" s="366" t="s">
        <v>165</v>
      </c>
      <c r="C252" s="366"/>
      <c r="D252" s="366"/>
      <c r="E252" s="366"/>
      <c r="F252" s="366"/>
      <c r="G252" s="366"/>
      <c r="H252" s="366"/>
      <c r="I252" s="367"/>
      <c r="J252" s="2"/>
      <c r="K252" s="2"/>
      <c r="L252" s="2"/>
    </row>
    <row r="253" spans="1:12" ht="33.75" x14ac:dyDescent="0.25">
      <c r="A253" s="259" t="s">
        <v>42</v>
      </c>
      <c r="B253" s="212" t="s">
        <v>171</v>
      </c>
      <c r="C253" s="304">
        <v>1</v>
      </c>
      <c r="D253" s="302" t="s">
        <v>14</v>
      </c>
      <c r="E253" s="306">
        <f>K253*L253</f>
        <v>1049.07</v>
      </c>
      <c r="F253" s="309">
        <f>C253*E253</f>
        <v>1049.07</v>
      </c>
      <c r="G253" s="378" t="s">
        <v>366</v>
      </c>
      <c r="H253" s="379"/>
      <c r="I253" s="308" t="s">
        <v>388</v>
      </c>
      <c r="J253" s="2"/>
      <c r="K253" s="22">
        <v>1.21</v>
      </c>
      <c r="L253" s="1">
        <v>867</v>
      </c>
    </row>
    <row r="254" spans="1:12" ht="22.5" x14ac:dyDescent="0.25">
      <c r="A254" s="238" t="s">
        <v>43</v>
      </c>
      <c r="B254" s="228" t="s">
        <v>253</v>
      </c>
      <c r="C254" s="65">
        <v>2</v>
      </c>
      <c r="D254" s="301" t="s">
        <v>14</v>
      </c>
      <c r="E254" s="303">
        <f t="shared" ref="E254:E258" si="26">K254*L254</f>
        <v>80.198800000000006</v>
      </c>
      <c r="F254" s="305">
        <f t="shared" ref="F254:F258" si="27">C254*E254</f>
        <v>160.39760000000001</v>
      </c>
      <c r="G254" s="376" t="s">
        <v>366</v>
      </c>
      <c r="H254" s="377"/>
      <c r="I254" s="136" t="s">
        <v>389</v>
      </c>
      <c r="J254" s="2"/>
      <c r="K254" s="22">
        <v>1.21</v>
      </c>
      <c r="L254" s="1">
        <v>66.28</v>
      </c>
    </row>
    <row r="255" spans="1:12" ht="22.5" x14ac:dyDescent="0.25">
      <c r="A255" s="238" t="s">
        <v>44</v>
      </c>
      <c r="B255" s="228" t="s">
        <v>254</v>
      </c>
      <c r="C255" s="65">
        <v>3</v>
      </c>
      <c r="D255" s="301" t="s">
        <v>14</v>
      </c>
      <c r="E255" s="303">
        <f t="shared" si="26"/>
        <v>65.630399999999995</v>
      </c>
      <c r="F255" s="305">
        <f t="shared" si="27"/>
        <v>196.89119999999997</v>
      </c>
      <c r="G255" s="376" t="s">
        <v>366</v>
      </c>
      <c r="H255" s="377"/>
      <c r="I255" s="136" t="s">
        <v>390</v>
      </c>
      <c r="J255" s="2"/>
      <c r="K255" s="22">
        <v>1.21</v>
      </c>
      <c r="L255" s="1">
        <v>54.24</v>
      </c>
    </row>
    <row r="256" spans="1:12" ht="33.75" x14ac:dyDescent="0.25">
      <c r="A256" s="238" t="s">
        <v>45</v>
      </c>
      <c r="B256" s="228" t="s">
        <v>246</v>
      </c>
      <c r="C256" s="65">
        <v>1</v>
      </c>
      <c r="D256" s="301" t="s">
        <v>14</v>
      </c>
      <c r="E256" s="303">
        <f t="shared" si="26"/>
        <v>233.28800000000001</v>
      </c>
      <c r="F256" s="305">
        <f t="shared" si="27"/>
        <v>233.28800000000001</v>
      </c>
      <c r="G256" s="376" t="s">
        <v>366</v>
      </c>
      <c r="H256" s="377"/>
      <c r="I256" s="136" t="s">
        <v>391</v>
      </c>
      <c r="J256" s="2"/>
      <c r="K256" s="22">
        <v>1.21</v>
      </c>
      <c r="L256" s="1">
        <v>192.8</v>
      </c>
    </row>
    <row r="257" spans="1:12" ht="30" customHeight="1" x14ac:dyDescent="0.25">
      <c r="A257" s="238" t="s">
        <v>46</v>
      </c>
      <c r="B257" s="310" t="s">
        <v>247</v>
      </c>
      <c r="C257" s="65">
        <v>20</v>
      </c>
      <c r="D257" s="301" t="s">
        <v>14</v>
      </c>
      <c r="E257" s="303">
        <f t="shared" si="26"/>
        <v>5.1425000000000001</v>
      </c>
      <c r="F257" s="305">
        <f t="shared" si="27"/>
        <v>102.85</v>
      </c>
      <c r="G257" s="376" t="s">
        <v>366</v>
      </c>
      <c r="H257" s="377"/>
      <c r="I257" s="136" t="s">
        <v>392</v>
      </c>
      <c r="J257" s="2"/>
      <c r="K257" s="22">
        <v>1.21</v>
      </c>
      <c r="L257" s="1">
        <v>4.25</v>
      </c>
    </row>
    <row r="258" spans="1:12" ht="34.5" thickBot="1" x14ac:dyDescent="0.3">
      <c r="A258" s="238" t="s">
        <v>47</v>
      </c>
      <c r="B258" s="228" t="s">
        <v>248</v>
      </c>
      <c r="C258" s="65">
        <v>4</v>
      </c>
      <c r="D258" s="301" t="s">
        <v>14</v>
      </c>
      <c r="E258" s="303">
        <f t="shared" si="26"/>
        <v>2.9281999999999999</v>
      </c>
      <c r="F258" s="305">
        <f t="shared" si="27"/>
        <v>11.7128</v>
      </c>
      <c r="G258" s="376" t="s">
        <v>366</v>
      </c>
      <c r="H258" s="377"/>
      <c r="I258" s="136" t="s">
        <v>393</v>
      </c>
      <c r="J258" s="2"/>
      <c r="K258" s="22">
        <v>1.21</v>
      </c>
      <c r="L258" s="1">
        <v>2.42</v>
      </c>
    </row>
    <row r="259" spans="1:12" ht="15.75" thickBot="1" x14ac:dyDescent="0.3">
      <c r="A259" s="240"/>
      <c r="B259" s="368"/>
      <c r="C259" s="368"/>
      <c r="D259" s="368"/>
      <c r="E259" s="368"/>
      <c r="F259" s="300">
        <f>SUM(F253:F258)</f>
        <v>1754.2095999999999</v>
      </c>
      <c r="G259" s="192"/>
      <c r="H259" s="373"/>
      <c r="I259" s="374"/>
      <c r="J259" s="2"/>
      <c r="K259" s="2"/>
      <c r="L259" s="2"/>
    </row>
    <row r="260" spans="1:12" ht="15.75" thickBot="1" x14ac:dyDescent="0.3">
      <c r="A260" s="190">
        <v>13</v>
      </c>
      <c r="B260" s="366" t="s">
        <v>166</v>
      </c>
      <c r="C260" s="366"/>
      <c r="D260" s="366"/>
      <c r="E260" s="366"/>
      <c r="F260" s="366"/>
      <c r="G260" s="366"/>
      <c r="H260" s="366"/>
      <c r="I260" s="367"/>
      <c r="J260" s="2"/>
      <c r="K260" s="2"/>
      <c r="L260" s="2"/>
    </row>
    <row r="261" spans="1:12" x14ac:dyDescent="0.25">
      <c r="A261" s="277" t="s">
        <v>48</v>
      </c>
      <c r="B261" s="278" t="s">
        <v>169</v>
      </c>
      <c r="C261" s="279">
        <v>2</v>
      </c>
      <c r="D261" s="280" t="s">
        <v>14</v>
      </c>
      <c r="E261" s="281">
        <f>L261*K261</f>
        <v>211.75</v>
      </c>
      <c r="F261" s="282">
        <f>C261*E261</f>
        <v>423.5</v>
      </c>
      <c r="G261" s="362" t="s">
        <v>272</v>
      </c>
      <c r="H261" s="362"/>
      <c r="I261" s="283" t="s">
        <v>394</v>
      </c>
      <c r="J261" s="2"/>
      <c r="K261" s="22">
        <v>1.21</v>
      </c>
      <c r="L261" s="1">
        <v>175</v>
      </c>
    </row>
    <row r="262" spans="1:12" x14ac:dyDescent="0.25">
      <c r="A262" s="238" t="s">
        <v>49</v>
      </c>
      <c r="B262" s="205" t="s">
        <v>170</v>
      </c>
      <c r="C262" s="5">
        <v>1</v>
      </c>
      <c r="D262" s="18" t="s">
        <v>14</v>
      </c>
      <c r="E262" s="3">
        <f>L262*K262</f>
        <v>211.75</v>
      </c>
      <c r="F262" s="265">
        <f>C262*E262</f>
        <v>211.75</v>
      </c>
      <c r="G262" s="363" t="s">
        <v>272</v>
      </c>
      <c r="H262" s="363"/>
      <c r="I262" s="138" t="s">
        <v>394</v>
      </c>
      <c r="J262" s="2"/>
      <c r="K262" s="22">
        <v>1.21</v>
      </c>
      <c r="L262" s="1">
        <v>175</v>
      </c>
    </row>
    <row r="263" spans="1:12" x14ac:dyDescent="0.25">
      <c r="A263" s="238" t="s">
        <v>167</v>
      </c>
      <c r="B263" s="205" t="s">
        <v>610</v>
      </c>
      <c r="C263" s="5">
        <v>309.25</v>
      </c>
      <c r="D263" s="18" t="s">
        <v>3</v>
      </c>
      <c r="E263" s="3">
        <f>L263*K263</f>
        <v>1.6214</v>
      </c>
      <c r="F263" s="265">
        <f>C263*E263</f>
        <v>501.41794999999996</v>
      </c>
      <c r="G263" s="361" t="s">
        <v>264</v>
      </c>
      <c r="H263" s="361"/>
      <c r="I263" s="138" t="s">
        <v>395</v>
      </c>
      <c r="J263" s="2"/>
      <c r="K263" s="22">
        <v>1.21</v>
      </c>
      <c r="L263" s="1">
        <v>1.34</v>
      </c>
    </row>
    <row r="264" spans="1:12" ht="15.75" thickBot="1" x14ac:dyDescent="0.3">
      <c r="A264" s="238" t="s">
        <v>168</v>
      </c>
      <c r="B264" s="205" t="s">
        <v>611</v>
      </c>
      <c r="C264" s="5">
        <v>39.58</v>
      </c>
      <c r="D264" s="18" t="s">
        <v>18</v>
      </c>
      <c r="E264" s="3">
        <f>K264*L264</f>
        <v>8.2037999999999993</v>
      </c>
      <c r="F264" s="266">
        <f>C264*E264</f>
        <v>324.70640399999996</v>
      </c>
      <c r="G264" s="361" t="s">
        <v>264</v>
      </c>
      <c r="H264" s="361"/>
      <c r="I264" s="118" t="s">
        <v>396</v>
      </c>
      <c r="J264" s="2"/>
      <c r="K264" s="22">
        <v>1.21</v>
      </c>
      <c r="L264" s="1">
        <v>6.78</v>
      </c>
    </row>
    <row r="265" spans="1:12" ht="15.75" thickBot="1" x14ac:dyDescent="0.3">
      <c r="A265" s="284"/>
      <c r="B265" s="523"/>
      <c r="C265" s="524"/>
      <c r="D265" s="524"/>
      <c r="E265" s="525"/>
      <c r="F265" s="267">
        <f>SUM(F261:F264)</f>
        <v>1461.374354</v>
      </c>
      <c r="G265" s="268"/>
      <c r="H265" s="268"/>
      <c r="I265" s="269"/>
      <c r="J265" s="2"/>
      <c r="K265" s="2"/>
      <c r="L265" s="2"/>
    </row>
    <row r="266" spans="1:12" ht="15.75" thickBot="1" x14ac:dyDescent="0.3">
      <c r="A266" s="287">
        <v>14</v>
      </c>
      <c r="B266" s="543" t="s">
        <v>581</v>
      </c>
      <c r="C266" s="543"/>
      <c r="D266" s="543"/>
      <c r="E266" s="543"/>
      <c r="F266" s="543"/>
      <c r="G266" s="543"/>
      <c r="H266" s="543"/>
      <c r="I266" s="544"/>
      <c r="J266" s="2"/>
      <c r="K266" s="2"/>
      <c r="L266" s="2"/>
    </row>
    <row r="267" spans="1:12" x14ac:dyDescent="0.25">
      <c r="A267" s="297" t="s">
        <v>585</v>
      </c>
      <c r="B267" s="299" t="s">
        <v>605</v>
      </c>
      <c r="C267" s="279">
        <v>309.25</v>
      </c>
      <c r="D267" s="280" t="s">
        <v>3</v>
      </c>
      <c r="E267" s="281">
        <f>K267*L267</f>
        <v>11.035199999999998</v>
      </c>
      <c r="F267" s="282">
        <f>C267*E267</f>
        <v>3412.6355999999992</v>
      </c>
      <c r="G267" s="296" t="s">
        <v>323</v>
      </c>
      <c r="H267" s="546" t="s">
        <v>582</v>
      </c>
      <c r="I267" s="547"/>
      <c r="J267" s="2"/>
      <c r="K267" s="22">
        <v>1.21</v>
      </c>
      <c r="L267" s="1">
        <v>9.1199999999999992</v>
      </c>
    </row>
    <row r="268" spans="1:12" x14ac:dyDescent="0.25">
      <c r="A268" s="252" t="s">
        <v>586</v>
      </c>
      <c r="B268" s="201" t="s">
        <v>606</v>
      </c>
      <c r="C268" s="5">
        <v>309.25</v>
      </c>
      <c r="D268" s="18" t="s">
        <v>3</v>
      </c>
      <c r="E268" s="3">
        <f t="shared" ref="E268:E271" si="28">K268*L268</f>
        <v>4.2470999999999997</v>
      </c>
      <c r="F268" s="265">
        <f t="shared" ref="F268:F271" si="29">C268*E268</f>
        <v>1313.415675</v>
      </c>
      <c r="G268" s="545" t="s">
        <v>323</v>
      </c>
      <c r="H268" s="545"/>
      <c r="I268" s="110">
        <v>42515</v>
      </c>
      <c r="J268" s="2"/>
      <c r="K268" s="22">
        <v>1.21</v>
      </c>
      <c r="L268" s="1">
        <v>3.51</v>
      </c>
    </row>
    <row r="269" spans="1:12" x14ac:dyDescent="0.25">
      <c r="A269" s="252" t="s">
        <v>587</v>
      </c>
      <c r="B269" s="201" t="s">
        <v>607</v>
      </c>
      <c r="C269" s="5">
        <v>309.25</v>
      </c>
      <c r="D269" s="18" t="s">
        <v>3</v>
      </c>
      <c r="E269" s="3">
        <f t="shared" si="28"/>
        <v>4.2470999999999997</v>
      </c>
      <c r="F269" s="265">
        <f t="shared" si="29"/>
        <v>1313.415675</v>
      </c>
      <c r="G269" s="545" t="s">
        <v>323</v>
      </c>
      <c r="H269" s="545"/>
      <c r="I269" s="110">
        <v>42512</v>
      </c>
      <c r="J269" s="2"/>
      <c r="K269" s="22">
        <v>1.21</v>
      </c>
      <c r="L269" s="1">
        <v>3.51</v>
      </c>
    </row>
    <row r="270" spans="1:12" x14ac:dyDescent="0.25">
      <c r="A270" s="252" t="s">
        <v>588</v>
      </c>
      <c r="B270" s="207" t="s">
        <v>608</v>
      </c>
      <c r="C270" s="5">
        <v>309.25</v>
      </c>
      <c r="D270" s="18" t="s">
        <v>3</v>
      </c>
      <c r="E270" s="3">
        <f t="shared" si="28"/>
        <v>2.5409999999999999</v>
      </c>
      <c r="F270" s="265">
        <f t="shared" si="29"/>
        <v>785.80425000000002</v>
      </c>
      <c r="G270" s="545" t="s">
        <v>323</v>
      </c>
      <c r="H270" s="545"/>
      <c r="I270" s="289" t="s">
        <v>583</v>
      </c>
      <c r="J270" s="2"/>
      <c r="K270" s="22">
        <v>1.21</v>
      </c>
      <c r="L270" s="1">
        <v>2.1</v>
      </c>
    </row>
    <row r="271" spans="1:12" ht="15.75" thickBot="1" x14ac:dyDescent="0.3">
      <c r="A271" s="252" t="s">
        <v>589</v>
      </c>
      <c r="B271" s="207" t="s">
        <v>609</v>
      </c>
      <c r="C271" s="5">
        <v>309.25</v>
      </c>
      <c r="D271" s="18" t="s">
        <v>3</v>
      </c>
      <c r="E271" s="3">
        <f t="shared" si="28"/>
        <v>4.2470999999999997</v>
      </c>
      <c r="F271" s="266">
        <f t="shared" si="29"/>
        <v>1313.415675</v>
      </c>
      <c r="G271" s="545" t="s">
        <v>323</v>
      </c>
      <c r="H271" s="545"/>
      <c r="I271" s="289" t="s">
        <v>584</v>
      </c>
      <c r="J271" s="2"/>
      <c r="K271" s="22">
        <v>1.21</v>
      </c>
      <c r="L271" s="1">
        <v>3.51</v>
      </c>
    </row>
    <row r="272" spans="1:12" ht="15.75" thickBot="1" x14ac:dyDescent="0.3">
      <c r="A272" s="298"/>
      <c r="B272" s="290"/>
      <c r="C272" s="291"/>
      <c r="D272" s="292"/>
      <c r="E272" s="293"/>
      <c r="F272" s="54">
        <f>SUM(F267:F271)</f>
        <v>8138.6868749999994</v>
      </c>
      <c r="G272" s="294"/>
      <c r="H272" s="294"/>
      <c r="I272" s="295"/>
      <c r="J272" s="2"/>
      <c r="K272" s="288"/>
      <c r="L272" s="37"/>
    </row>
    <row r="273" spans="1:12" ht="15.75" thickBot="1" x14ac:dyDescent="0.3">
      <c r="A273" s="558"/>
      <c r="B273" s="559"/>
      <c r="C273" s="559"/>
      <c r="D273" s="554" t="s">
        <v>576</v>
      </c>
      <c r="E273" s="555"/>
      <c r="F273" s="548">
        <f>SUM(F27,F33,F41,F51,F59,F62,F65,F70,F85,F96,F104,F109,F120,F126,F131,F135,F156,F162,F171,F184,F208,F224,F234,F245,F251,F259,F265,F272,F240)</f>
        <v>485154.16358199995</v>
      </c>
      <c r="G273" s="549"/>
      <c r="H273" s="549"/>
      <c r="I273" s="550"/>
      <c r="J273" s="2"/>
      <c r="K273" s="2"/>
      <c r="L273" s="2"/>
    </row>
    <row r="274" spans="1:12" ht="15.75" thickBot="1" x14ac:dyDescent="0.3">
      <c r="A274" s="560"/>
      <c r="B274" s="561"/>
      <c r="C274" s="561"/>
      <c r="D274" s="556"/>
      <c r="E274" s="557"/>
      <c r="F274" s="551"/>
      <c r="G274" s="552"/>
      <c r="H274" s="552"/>
      <c r="I274" s="553"/>
    </row>
    <row r="275" spans="1:12" ht="15" customHeight="1" x14ac:dyDescent="0.25">
      <c r="A275" s="17"/>
      <c r="B275" s="14"/>
      <c r="C275" s="571" t="s">
        <v>616</v>
      </c>
      <c r="D275" s="572"/>
      <c r="E275" s="573"/>
      <c r="F275" s="562">
        <f>F29+F30+F31+F32+F263+F264+F267+F268+F269+F270+F271</f>
        <v>12028.672435999999</v>
      </c>
      <c r="G275" s="563"/>
      <c r="H275" s="563"/>
      <c r="I275" s="564"/>
    </row>
    <row r="276" spans="1:12" ht="15" customHeight="1" x14ac:dyDescent="0.25">
      <c r="A276" s="17"/>
      <c r="B276" s="14"/>
      <c r="C276" s="574"/>
      <c r="D276" s="575"/>
      <c r="E276" s="576"/>
      <c r="F276" s="565"/>
      <c r="G276" s="566"/>
      <c r="H276" s="566"/>
      <c r="I276" s="567"/>
    </row>
    <row r="277" spans="1:12" ht="15.75" customHeight="1" thickBot="1" x14ac:dyDescent="0.3">
      <c r="A277" s="17"/>
      <c r="B277" s="14"/>
      <c r="C277" s="577"/>
      <c r="D277" s="578"/>
      <c r="E277" s="579"/>
      <c r="F277" s="568"/>
      <c r="G277" s="569"/>
      <c r="H277" s="569"/>
      <c r="I277" s="570"/>
    </row>
    <row r="278" spans="1:12" ht="15.75" customHeight="1" x14ac:dyDescent="0.25">
      <c r="A278" s="17"/>
      <c r="B278" s="14"/>
      <c r="C278" s="571" t="s">
        <v>617</v>
      </c>
      <c r="D278" s="572"/>
      <c r="E278" s="573"/>
      <c r="F278" s="562">
        <f>F273-F275</f>
        <v>473125.49114599993</v>
      </c>
      <c r="G278" s="563"/>
      <c r="H278" s="563"/>
      <c r="I278" s="564"/>
    </row>
    <row r="279" spans="1:12" ht="15.75" customHeight="1" x14ac:dyDescent="0.25">
      <c r="A279" s="17"/>
      <c r="B279" s="14"/>
      <c r="C279" s="574"/>
      <c r="D279" s="575"/>
      <c r="E279" s="576"/>
      <c r="F279" s="565"/>
      <c r="G279" s="566"/>
      <c r="H279" s="566"/>
      <c r="I279" s="567"/>
    </row>
    <row r="280" spans="1:12" ht="15.75" customHeight="1" thickBot="1" x14ac:dyDescent="0.3">
      <c r="A280" s="17"/>
      <c r="B280" s="14"/>
      <c r="C280" s="577"/>
      <c r="D280" s="578"/>
      <c r="E280" s="579"/>
      <c r="F280" s="568"/>
      <c r="G280" s="569"/>
      <c r="H280" s="569"/>
      <c r="I280" s="570"/>
    </row>
    <row r="281" spans="1:12" ht="15.75" customHeight="1" x14ac:dyDescent="0.25">
      <c r="A281" s="17"/>
      <c r="B281" s="14"/>
      <c r="C281" s="356"/>
      <c r="D281" s="356"/>
      <c r="E281" s="356"/>
      <c r="F281" s="355"/>
      <c r="G281" s="355"/>
      <c r="H281" s="355"/>
      <c r="I281" s="355"/>
    </row>
    <row r="282" spans="1:12" ht="15.75" customHeight="1" x14ac:dyDescent="0.25">
      <c r="A282" s="17"/>
      <c r="B282" s="14"/>
      <c r="C282" s="356"/>
      <c r="D282" s="356"/>
      <c r="E282" s="356"/>
      <c r="F282" s="355"/>
      <c r="G282" s="355"/>
      <c r="H282" s="355"/>
      <c r="I282" s="355"/>
    </row>
    <row r="283" spans="1:12" ht="15.75" customHeight="1" x14ac:dyDescent="0.25">
      <c r="A283" s="17"/>
      <c r="B283" s="14"/>
      <c r="C283" s="356"/>
      <c r="D283" s="356"/>
      <c r="E283" s="356"/>
      <c r="F283" s="355"/>
      <c r="G283" s="355"/>
      <c r="H283" s="355"/>
      <c r="I283" s="355"/>
    </row>
    <row r="284" spans="1:12" x14ac:dyDescent="0.25">
      <c r="A284" s="17"/>
      <c r="B284" s="14"/>
      <c r="C284" s="15"/>
      <c r="D284" s="354"/>
      <c r="E284" s="354"/>
      <c r="F284" s="13"/>
      <c r="G284" s="16"/>
      <c r="H284" s="16"/>
      <c r="I284" s="16"/>
    </row>
    <row r="285" spans="1:12" x14ac:dyDescent="0.25">
      <c r="A285" s="542" t="s">
        <v>580</v>
      </c>
      <c r="B285" s="542"/>
      <c r="C285" s="542"/>
      <c r="D285" s="542"/>
      <c r="E285" s="542"/>
      <c r="F285" s="542"/>
      <c r="G285" s="285"/>
      <c r="H285" s="285"/>
      <c r="I285" s="285"/>
    </row>
    <row r="286" spans="1:12" x14ac:dyDescent="0.25">
      <c r="A286" s="541" t="s">
        <v>618</v>
      </c>
      <c r="B286" s="541"/>
      <c r="C286" s="541"/>
      <c r="D286" s="541"/>
      <c r="E286" s="541"/>
      <c r="F286" s="541"/>
      <c r="G286" s="285"/>
      <c r="H286" s="285"/>
      <c r="I286" s="285"/>
    </row>
    <row r="287" spans="1:12" x14ac:dyDescent="0.25">
      <c r="A287" s="540" t="s">
        <v>620</v>
      </c>
      <c r="B287" s="540"/>
      <c r="C287" s="540"/>
      <c r="D287" s="540"/>
      <c r="E287" s="540"/>
      <c r="F287" s="540"/>
      <c r="G287" s="286"/>
      <c r="H287" s="99"/>
      <c r="I287" s="99"/>
    </row>
    <row r="288" spans="1:12" x14ac:dyDescent="0.25">
      <c r="A288" s="540"/>
      <c r="B288" s="540"/>
      <c r="C288" s="540"/>
      <c r="D288" s="540"/>
      <c r="E288" s="540"/>
      <c r="F288" s="540"/>
    </row>
  </sheetData>
  <mergeCells count="331">
    <mergeCell ref="A288:F288"/>
    <mergeCell ref="A286:F286"/>
    <mergeCell ref="A287:F287"/>
    <mergeCell ref="A285:F285"/>
    <mergeCell ref="B266:I266"/>
    <mergeCell ref="G268:H268"/>
    <mergeCell ref="G269:H269"/>
    <mergeCell ref="G270:H270"/>
    <mergeCell ref="G271:H271"/>
    <mergeCell ref="H267:I267"/>
    <mergeCell ref="F273:I274"/>
    <mergeCell ref="D273:E274"/>
    <mergeCell ref="A273:C273"/>
    <mergeCell ref="A274:C274"/>
    <mergeCell ref="F275:I277"/>
    <mergeCell ref="C275:E277"/>
    <mergeCell ref="C278:E280"/>
    <mergeCell ref="F278:I280"/>
    <mergeCell ref="B265:E265"/>
    <mergeCell ref="E14:I14"/>
    <mergeCell ref="B63:I63"/>
    <mergeCell ref="B86:I86"/>
    <mergeCell ref="B97:I97"/>
    <mergeCell ref="B121:I121"/>
    <mergeCell ref="B127:I127"/>
    <mergeCell ref="B136:I136"/>
    <mergeCell ref="B163:I163"/>
    <mergeCell ref="B172:I172"/>
    <mergeCell ref="G32:H32"/>
    <mergeCell ref="G35:H35"/>
    <mergeCell ref="G36:H36"/>
    <mergeCell ref="G38:H38"/>
    <mergeCell ref="G39:H39"/>
    <mergeCell ref="G40:H40"/>
    <mergeCell ref="G37:H37"/>
    <mergeCell ref="B41:E41"/>
    <mergeCell ref="G44:H44"/>
    <mergeCell ref="A14:D15"/>
    <mergeCell ref="B34:I34"/>
    <mergeCell ref="G70:I70"/>
    <mergeCell ref="G33:I33"/>
    <mergeCell ref="G27:I27"/>
    <mergeCell ref="B1:I1"/>
    <mergeCell ref="B2:I2"/>
    <mergeCell ref="B3:I3"/>
    <mergeCell ref="D4:H4"/>
    <mergeCell ref="B6:C6"/>
    <mergeCell ref="B7:C7"/>
    <mergeCell ref="A8:I8"/>
    <mergeCell ref="F6:H7"/>
    <mergeCell ref="I4:I7"/>
    <mergeCell ref="A4:C5"/>
    <mergeCell ref="D5:H5"/>
    <mergeCell ref="A9:I9"/>
    <mergeCell ref="A10:I10"/>
    <mergeCell ref="A11:I11"/>
    <mergeCell ref="A12:I12"/>
    <mergeCell ref="A13:I13"/>
    <mergeCell ref="G25:H25"/>
    <mergeCell ref="G26:H26"/>
    <mergeCell ref="G15:I16"/>
    <mergeCell ref="E15:F15"/>
    <mergeCell ref="B17:I17"/>
    <mergeCell ref="B28:I28"/>
    <mergeCell ref="B27:E27"/>
    <mergeCell ref="G29:H29"/>
    <mergeCell ref="G30:H30"/>
    <mergeCell ref="G31:H31"/>
    <mergeCell ref="G18:H18"/>
    <mergeCell ref="G19:H19"/>
    <mergeCell ref="G20:H20"/>
    <mergeCell ref="G21:H21"/>
    <mergeCell ref="G22:H22"/>
    <mergeCell ref="G23:H23"/>
    <mergeCell ref="G24:H24"/>
    <mergeCell ref="B33:E33"/>
    <mergeCell ref="G41:I41"/>
    <mergeCell ref="G46:H46"/>
    <mergeCell ref="G47:H47"/>
    <mergeCell ref="G139:H139"/>
    <mergeCell ref="G140:H140"/>
    <mergeCell ref="G141:H141"/>
    <mergeCell ref="G142:H142"/>
    <mergeCell ref="G143:H143"/>
    <mergeCell ref="G45:H45"/>
    <mergeCell ref="B51:E51"/>
    <mergeCell ref="G53:H53"/>
    <mergeCell ref="G54:H54"/>
    <mergeCell ref="G55:H55"/>
    <mergeCell ref="G56:H56"/>
    <mergeCell ref="G57:H57"/>
    <mergeCell ref="G58:H58"/>
    <mergeCell ref="B59:E59"/>
    <mergeCell ref="G48:H48"/>
    <mergeCell ref="G49:H49"/>
    <mergeCell ref="G50:H50"/>
    <mergeCell ref="B62:E62"/>
    <mergeCell ref="G61:H61"/>
    <mergeCell ref="H64:I64"/>
    <mergeCell ref="G144:H144"/>
    <mergeCell ref="G147:H147"/>
    <mergeCell ref="G154:H154"/>
    <mergeCell ref="G148:H148"/>
    <mergeCell ref="G149:H149"/>
    <mergeCell ref="G150:H150"/>
    <mergeCell ref="G151:H151"/>
    <mergeCell ref="G152:H152"/>
    <mergeCell ref="G153:H153"/>
    <mergeCell ref="G146:H146"/>
    <mergeCell ref="G230:H230"/>
    <mergeCell ref="G231:H231"/>
    <mergeCell ref="G216:H216"/>
    <mergeCell ref="G217:H217"/>
    <mergeCell ref="G218:H218"/>
    <mergeCell ref="G219:H219"/>
    <mergeCell ref="G220:H220"/>
    <mergeCell ref="G181:H181"/>
    <mergeCell ref="G182:H182"/>
    <mergeCell ref="H183:I183"/>
    <mergeCell ref="B209:I209"/>
    <mergeCell ref="G188:H188"/>
    <mergeCell ref="G189:H189"/>
    <mergeCell ref="G190:H190"/>
    <mergeCell ref="G191:H191"/>
    <mergeCell ref="G192:H192"/>
    <mergeCell ref="G193:H193"/>
    <mergeCell ref="F192:F193"/>
    <mergeCell ref="E192:E193"/>
    <mergeCell ref="D192:D193"/>
    <mergeCell ref="C192:C193"/>
    <mergeCell ref="B192:B193"/>
    <mergeCell ref="G202:H202"/>
    <mergeCell ref="G203:H203"/>
    <mergeCell ref="H259:I259"/>
    <mergeCell ref="G254:H254"/>
    <mergeCell ref="G255:H255"/>
    <mergeCell ref="G256:H256"/>
    <mergeCell ref="G257:H257"/>
    <mergeCell ref="G258:H258"/>
    <mergeCell ref="G242:H242"/>
    <mergeCell ref="G243:H243"/>
    <mergeCell ref="B235:I235"/>
    <mergeCell ref="A80:A81"/>
    <mergeCell ref="B65:E65"/>
    <mergeCell ref="G67:H67"/>
    <mergeCell ref="G68:H68"/>
    <mergeCell ref="G69:H69"/>
    <mergeCell ref="B70:E70"/>
    <mergeCell ref="G73:H73"/>
    <mergeCell ref="G74:H74"/>
    <mergeCell ref="G75:H75"/>
    <mergeCell ref="G76:H76"/>
    <mergeCell ref="G77:H77"/>
    <mergeCell ref="G78:H78"/>
    <mergeCell ref="G79:H79"/>
    <mergeCell ref="L80:L81"/>
    <mergeCell ref="B85:E85"/>
    <mergeCell ref="G82:H82"/>
    <mergeCell ref="G83:H83"/>
    <mergeCell ref="L82:L83"/>
    <mergeCell ref="B82:B83"/>
    <mergeCell ref="C82:C83"/>
    <mergeCell ref="D82:D83"/>
    <mergeCell ref="E82:E83"/>
    <mergeCell ref="F82:F83"/>
    <mergeCell ref="G81:H81"/>
    <mergeCell ref="G80:H80"/>
    <mergeCell ref="B80:B81"/>
    <mergeCell ref="C80:C81"/>
    <mergeCell ref="D80:D81"/>
    <mergeCell ref="E80:E81"/>
    <mergeCell ref="F80:F81"/>
    <mergeCell ref="A82:A83"/>
    <mergeCell ref="G84:H84"/>
    <mergeCell ref="G87:H87"/>
    <mergeCell ref="G88:H88"/>
    <mergeCell ref="G89:H89"/>
    <mergeCell ref="A90:A91"/>
    <mergeCell ref="B90:B91"/>
    <mergeCell ref="C90:C91"/>
    <mergeCell ref="D90:D91"/>
    <mergeCell ref="E90:E91"/>
    <mergeCell ref="F90:F91"/>
    <mergeCell ref="G91:H91"/>
    <mergeCell ref="G90:H90"/>
    <mergeCell ref="L90:L91"/>
    <mergeCell ref="G94:H94"/>
    <mergeCell ref="G92:H92"/>
    <mergeCell ref="G93:H93"/>
    <mergeCell ref="G95:H95"/>
    <mergeCell ref="G98:H98"/>
    <mergeCell ref="G99:H99"/>
    <mergeCell ref="G100:H100"/>
    <mergeCell ref="G101:H101"/>
    <mergeCell ref="G102:H102"/>
    <mergeCell ref="G103:H103"/>
    <mergeCell ref="G106:H106"/>
    <mergeCell ref="G107:H107"/>
    <mergeCell ref="G108:H108"/>
    <mergeCell ref="B109:E109"/>
    <mergeCell ref="G112:H112"/>
    <mergeCell ref="G113:H113"/>
    <mergeCell ref="B105:I105"/>
    <mergeCell ref="B120:E120"/>
    <mergeCell ref="B110:I110"/>
    <mergeCell ref="B111:I111"/>
    <mergeCell ref="G122:H122"/>
    <mergeCell ref="G124:H124"/>
    <mergeCell ref="G123:H123"/>
    <mergeCell ref="G125:H125"/>
    <mergeCell ref="B126:E126"/>
    <mergeCell ref="G128:H128"/>
    <mergeCell ref="G114:H114"/>
    <mergeCell ref="G115:H115"/>
    <mergeCell ref="G116:H116"/>
    <mergeCell ref="G117:H117"/>
    <mergeCell ref="G118:H118"/>
    <mergeCell ref="G119:H119"/>
    <mergeCell ref="G129:H129"/>
    <mergeCell ref="G130:H130"/>
    <mergeCell ref="B131:E131"/>
    <mergeCell ref="B132:I132"/>
    <mergeCell ref="B133:I133"/>
    <mergeCell ref="G134:H134"/>
    <mergeCell ref="B135:E135"/>
    <mergeCell ref="G137:H137"/>
    <mergeCell ref="G138:H138"/>
    <mergeCell ref="F145:F146"/>
    <mergeCell ref="E145:E146"/>
    <mergeCell ref="D145:D146"/>
    <mergeCell ref="C145:C146"/>
    <mergeCell ref="B145:B146"/>
    <mergeCell ref="L145:L146"/>
    <mergeCell ref="A145:A146"/>
    <mergeCell ref="B156:E156"/>
    <mergeCell ref="G158:H158"/>
    <mergeCell ref="G155:H155"/>
    <mergeCell ref="G145:H145"/>
    <mergeCell ref="H161:I161"/>
    <mergeCell ref="B157:I157"/>
    <mergeCell ref="B162:E162"/>
    <mergeCell ref="G165:H165"/>
    <mergeCell ref="G164:H164"/>
    <mergeCell ref="B171:E171"/>
    <mergeCell ref="G173:H173"/>
    <mergeCell ref="G174:H174"/>
    <mergeCell ref="G175:H175"/>
    <mergeCell ref="H166:I166"/>
    <mergeCell ref="G167:H167"/>
    <mergeCell ref="G168:H168"/>
    <mergeCell ref="G169:H169"/>
    <mergeCell ref="G170:H170"/>
    <mergeCell ref="G159:H159"/>
    <mergeCell ref="G160:H160"/>
    <mergeCell ref="G176:H176"/>
    <mergeCell ref="G177:H177"/>
    <mergeCell ref="G178:H178"/>
    <mergeCell ref="G179:H179"/>
    <mergeCell ref="G180:H180"/>
    <mergeCell ref="B184:E184"/>
    <mergeCell ref="B185:I185"/>
    <mergeCell ref="B186:I186"/>
    <mergeCell ref="G187:H187"/>
    <mergeCell ref="L192:L193"/>
    <mergeCell ref="G194:H194"/>
    <mergeCell ref="G195:H195"/>
    <mergeCell ref="G196:H196"/>
    <mergeCell ref="G197:H197"/>
    <mergeCell ref="G198:H198"/>
    <mergeCell ref="G199:H199"/>
    <mergeCell ref="G200:H200"/>
    <mergeCell ref="H201:I201"/>
    <mergeCell ref="L202:L203"/>
    <mergeCell ref="B208:E208"/>
    <mergeCell ref="G210:H210"/>
    <mergeCell ref="G211:H211"/>
    <mergeCell ref="G212:H212"/>
    <mergeCell ref="G213:H213"/>
    <mergeCell ref="H214:I214"/>
    <mergeCell ref="G215:H215"/>
    <mergeCell ref="G204:H204"/>
    <mergeCell ref="G205:H205"/>
    <mergeCell ref="G206:H206"/>
    <mergeCell ref="G207:H207"/>
    <mergeCell ref="B202:B203"/>
    <mergeCell ref="C202:C203"/>
    <mergeCell ref="D202:D203"/>
    <mergeCell ref="E202:E203"/>
    <mergeCell ref="F202:F203"/>
    <mergeCell ref="G221:H221"/>
    <mergeCell ref="G222:H222"/>
    <mergeCell ref="G223:H223"/>
    <mergeCell ref="B224:E224"/>
    <mergeCell ref="B225:I225"/>
    <mergeCell ref="G226:H226"/>
    <mergeCell ref="G227:H227"/>
    <mergeCell ref="G228:H228"/>
    <mergeCell ref="G229:H229"/>
    <mergeCell ref="G232:H232"/>
    <mergeCell ref="G233:H233"/>
    <mergeCell ref="B234:E234"/>
    <mergeCell ref="G236:H236"/>
    <mergeCell ref="G237:H237"/>
    <mergeCell ref="G238:H238"/>
    <mergeCell ref="G239:H239"/>
    <mergeCell ref="B240:E240"/>
    <mergeCell ref="B241:I241"/>
    <mergeCell ref="G263:H263"/>
    <mergeCell ref="G264:H264"/>
    <mergeCell ref="G261:H261"/>
    <mergeCell ref="G262:H262"/>
    <mergeCell ref="B251:E251"/>
    <mergeCell ref="B252:I252"/>
    <mergeCell ref="B259:E259"/>
    <mergeCell ref="B260:I260"/>
    <mergeCell ref="B42:I42"/>
    <mergeCell ref="B43:I43"/>
    <mergeCell ref="B52:I52"/>
    <mergeCell ref="B60:I60"/>
    <mergeCell ref="B66:I66"/>
    <mergeCell ref="B71:I71"/>
    <mergeCell ref="B72:I72"/>
    <mergeCell ref="G244:H244"/>
    <mergeCell ref="B245:E245"/>
    <mergeCell ref="G245:I245"/>
    <mergeCell ref="G247:H247"/>
    <mergeCell ref="G248:H248"/>
    <mergeCell ref="G249:H249"/>
    <mergeCell ref="G250:H250"/>
    <mergeCell ref="B246:I246"/>
    <mergeCell ref="G253:H253"/>
  </mergeCells>
  <pageMargins left="0.51181102362204722" right="0.51181102362204722" top="0.39370078740157483" bottom="0.39370078740157483" header="0.31496062992125984" footer="0.31496062992125984"/>
  <pageSetup paperSize="9" orientation="landscape" blackAndWhite="1" r:id="rId1"/>
  <headerFooter>
    <oddHeader>&amp;R&amp;"Arial,Normal"&amp;22&amp;P/&amp;N&amp;"-,Regular"&amp;11&amp;K00+000XXX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5"/>
  <sheetViews>
    <sheetView tabSelected="1" topLeftCell="A52" workbookViewId="0">
      <selection activeCell="Q10" sqref="Q10"/>
    </sheetView>
  </sheetViews>
  <sheetFormatPr defaultRowHeight="15" x14ac:dyDescent="0.25"/>
  <cols>
    <col min="6" max="6" width="4.28515625" customWidth="1"/>
    <col min="8" max="8" width="12.140625" bestFit="1" customWidth="1"/>
    <col min="9" max="9" width="13.140625" bestFit="1" customWidth="1"/>
    <col min="10" max="11" width="11.7109375" bestFit="1" customWidth="1"/>
    <col min="12" max="12" width="11.5703125" bestFit="1" customWidth="1"/>
    <col min="13" max="13" width="12.140625" bestFit="1" customWidth="1"/>
    <col min="14" max="14" width="11.42578125" bestFit="1" customWidth="1"/>
  </cols>
  <sheetData>
    <row r="2" spans="1:14" ht="15.75" thickBot="1" x14ac:dyDescent="0.3"/>
    <row r="3" spans="1:14" ht="15.75" thickBot="1" x14ac:dyDescent="0.3">
      <c r="A3" s="618" t="s">
        <v>590</v>
      </c>
      <c r="B3" s="619"/>
      <c r="C3" s="619"/>
      <c r="D3" s="619"/>
      <c r="E3" s="619"/>
      <c r="F3" s="620"/>
      <c r="G3" s="357" t="s">
        <v>1</v>
      </c>
      <c r="H3" s="628">
        <f>'Planilha Orçamentária'!E6</f>
        <v>41712</v>
      </c>
      <c r="I3" s="628"/>
      <c r="J3" s="628"/>
      <c r="K3" s="628"/>
      <c r="L3" s="628"/>
      <c r="M3" s="628"/>
      <c r="N3" s="629"/>
    </row>
    <row r="4" spans="1:14" ht="15.75" thickBot="1" x14ac:dyDescent="0.3">
      <c r="A4" s="621"/>
      <c r="B4" s="622"/>
      <c r="C4" s="622"/>
      <c r="D4" s="622"/>
      <c r="E4" s="622"/>
      <c r="F4" s="623"/>
      <c r="G4" s="358" t="s">
        <v>591</v>
      </c>
      <c r="H4" s="359"/>
      <c r="I4" s="360"/>
      <c r="J4" s="634" t="s">
        <v>622</v>
      </c>
      <c r="K4" s="635"/>
      <c r="L4" s="635"/>
      <c r="M4" s="635"/>
      <c r="N4" s="636"/>
    </row>
    <row r="5" spans="1:14" x14ac:dyDescent="0.25">
      <c r="A5" s="311" t="s">
        <v>2</v>
      </c>
      <c r="B5" s="624" t="str">
        <f>'Planilha Orçamentária'!B6:C6</f>
        <v>Construção UBS I</v>
      </c>
      <c r="C5" s="624"/>
      <c r="D5" s="624"/>
      <c r="E5" s="624"/>
      <c r="F5" s="625"/>
      <c r="G5" s="311" t="s">
        <v>592</v>
      </c>
      <c r="H5" s="630" t="str">
        <f>'Planilha Orçamentária'!E7</f>
        <v>324, 52 m²</v>
      </c>
      <c r="I5" s="630"/>
      <c r="J5" s="630"/>
      <c r="K5" s="630"/>
      <c r="L5" s="630"/>
      <c r="M5" s="630"/>
      <c r="N5" s="631"/>
    </row>
    <row r="6" spans="1:14" ht="15.75" thickBot="1" x14ac:dyDescent="0.3">
      <c r="A6" s="312" t="s">
        <v>4</v>
      </c>
      <c r="B6" s="626" t="str">
        <f>'Planilha Orçamentária'!B7:C7</f>
        <v>Canguerí de Fora</v>
      </c>
      <c r="C6" s="627"/>
      <c r="D6" s="627"/>
      <c r="E6" s="627"/>
      <c r="F6" s="627"/>
      <c r="G6" s="312" t="s">
        <v>593</v>
      </c>
      <c r="H6" s="632" t="str">
        <f>B6</f>
        <v>Canguerí de Fora</v>
      </c>
      <c r="I6" s="632"/>
      <c r="J6" s="632"/>
      <c r="K6" s="632"/>
      <c r="L6" s="632"/>
      <c r="M6" s="632"/>
      <c r="N6" s="633"/>
    </row>
    <row r="7" spans="1:14" ht="15.75" thickBot="1" x14ac:dyDescent="0.3">
      <c r="A7" s="604" t="s">
        <v>594</v>
      </c>
      <c r="B7" s="615" t="s">
        <v>595</v>
      </c>
      <c r="C7" s="615"/>
      <c r="D7" s="615"/>
      <c r="E7" s="615"/>
      <c r="F7" s="615"/>
      <c r="G7" s="616"/>
      <c r="H7" s="606" t="s">
        <v>576</v>
      </c>
      <c r="I7" s="612" t="s">
        <v>596</v>
      </c>
      <c r="J7" s="613"/>
      <c r="K7" s="613"/>
      <c r="L7" s="613"/>
      <c r="M7" s="613"/>
      <c r="N7" s="614"/>
    </row>
    <row r="8" spans="1:14" ht="15.75" thickBot="1" x14ac:dyDescent="0.3">
      <c r="A8" s="605"/>
      <c r="B8" s="617"/>
      <c r="C8" s="617"/>
      <c r="D8" s="617"/>
      <c r="E8" s="617"/>
      <c r="F8" s="617"/>
      <c r="G8" s="617"/>
      <c r="H8" s="607"/>
      <c r="I8" s="314">
        <v>30</v>
      </c>
      <c r="J8" s="315">
        <v>60</v>
      </c>
      <c r="K8" s="314">
        <v>90</v>
      </c>
      <c r="L8" s="316">
        <v>120</v>
      </c>
      <c r="M8" s="317">
        <v>150</v>
      </c>
      <c r="N8" s="314">
        <v>180</v>
      </c>
    </row>
    <row r="9" spans="1:14" x14ac:dyDescent="0.25">
      <c r="A9" s="584">
        <v>1</v>
      </c>
      <c r="B9" s="608" t="str">
        <f>'Planilha Orçamentária'!B17:I17</f>
        <v>MOBILIZAÇÃO - CANTEIRO DE OBRAS - DEMOLIÇÕES</v>
      </c>
      <c r="C9" s="598"/>
      <c r="D9" s="598"/>
      <c r="E9" s="598"/>
      <c r="F9" s="609"/>
      <c r="G9" s="337" t="s">
        <v>597</v>
      </c>
      <c r="H9" s="318">
        <f>'Planilha Orçamentária'!F27</f>
        <v>18119.704746000003</v>
      </c>
      <c r="I9" s="320">
        <f>$H$9*I10</f>
        <v>18119.704746000003</v>
      </c>
      <c r="J9" s="321">
        <f t="shared" ref="J9:N9" si="0">$H$9*J10</f>
        <v>0</v>
      </c>
      <c r="K9" s="320">
        <f t="shared" si="0"/>
        <v>0</v>
      </c>
      <c r="L9" s="321">
        <f t="shared" si="0"/>
        <v>0</v>
      </c>
      <c r="M9" s="320">
        <f t="shared" si="0"/>
        <v>0</v>
      </c>
      <c r="N9" s="322">
        <f t="shared" si="0"/>
        <v>0</v>
      </c>
    </row>
    <row r="10" spans="1:14" ht="15.75" thickBot="1" x14ac:dyDescent="0.3">
      <c r="A10" s="585"/>
      <c r="B10" s="610"/>
      <c r="C10" s="599"/>
      <c r="D10" s="599"/>
      <c r="E10" s="599"/>
      <c r="F10" s="611"/>
      <c r="G10" s="345" t="s">
        <v>598</v>
      </c>
      <c r="H10" s="319">
        <f>H9*100/$H$67</f>
        <v>3.7348344312286708</v>
      </c>
      <c r="I10" s="346">
        <v>1</v>
      </c>
      <c r="J10" s="347">
        <v>0</v>
      </c>
      <c r="K10" s="346">
        <v>0</v>
      </c>
      <c r="L10" s="347">
        <v>0</v>
      </c>
      <c r="M10" s="346">
        <v>0</v>
      </c>
      <c r="N10" s="348">
        <v>0</v>
      </c>
    </row>
    <row r="11" spans="1:14" x14ac:dyDescent="0.25">
      <c r="A11" s="580">
        <v>2</v>
      </c>
      <c r="B11" s="603" t="str">
        <f>'Planilha Orçamentária'!B28:I28</f>
        <v>MOVIMENTO DE TERRA</v>
      </c>
      <c r="C11" s="588"/>
      <c r="D11" s="588"/>
      <c r="E11" s="588"/>
      <c r="F11" s="588"/>
      <c r="G11" s="340" t="s">
        <v>597</v>
      </c>
      <c r="H11" s="341">
        <f>'Planilha Orçamentária'!F33</f>
        <v>3063.8612069999999</v>
      </c>
      <c r="I11" s="342">
        <f>$H$11*I12</f>
        <v>3063.8612069999999</v>
      </c>
      <c r="J11" s="343">
        <f t="shared" ref="J11:N11" si="1">$H$11*J12</f>
        <v>0</v>
      </c>
      <c r="K11" s="342">
        <f t="shared" si="1"/>
        <v>0</v>
      </c>
      <c r="L11" s="343">
        <f t="shared" si="1"/>
        <v>0</v>
      </c>
      <c r="M11" s="342">
        <f t="shared" si="1"/>
        <v>0</v>
      </c>
      <c r="N11" s="344">
        <f t="shared" si="1"/>
        <v>0</v>
      </c>
    </row>
    <row r="12" spans="1:14" ht="15.75" thickBot="1" x14ac:dyDescent="0.3">
      <c r="A12" s="581"/>
      <c r="B12" s="588"/>
      <c r="C12" s="588"/>
      <c r="D12" s="588"/>
      <c r="E12" s="588"/>
      <c r="F12" s="588"/>
      <c r="G12" s="338" t="s">
        <v>598</v>
      </c>
      <c r="H12" s="323">
        <f>H11*100/$H$67</f>
        <v>0.63152322230501712</v>
      </c>
      <c r="I12" s="324">
        <v>1</v>
      </c>
      <c r="J12" s="325">
        <v>0</v>
      </c>
      <c r="K12" s="324">
        <v>0</v>
      </c>
      <c r="L12" s="325">
        <v>0</v>
      </c>
      <c r="M12" s="324">
        <v>0</v>
      </c>
      <c r="N12" s="326">
        <v>0</v>
      </c>
    </row>
    <row r="13" spans="1:14" x14ac:dyDescent="0.25">
      <c r="A13" s="584">
        <v>3</v>
      </c>
      <c r="B13" s="600" t="str">
        <f>'Planilha Orçamentária'!B34:I34</f>
        <v>COBERTURA</v>
      </c>
      <c r="C13" s="586"/>
      <c r="D13" s="586"/>
      <c r="E13" s="586"/>
      <c r="F13" s="586"/>
      <c r="G13" s="349" t="s">
        <v>597</v>
      </c>
      <c r="H13" s="318">
        <f>'Planilha Orçamentária'!F41</f>
        <v>59523.289451999997</v>
      </c>
      <c r="I13" s="350">
        <f>$H$13*I14</f>
        <v>0</v>
      </c>
      <c r="J13" s="351">
        <f t="shared" ref="J13:N13" si="2">$H$13*J14</f>
        <v>29761.644725999999</v>
      </c>
      <c r="K13" s="350">
        <f t="shared" si="2"/>
        <v>29761.644725999999</v>
      </c>
      <c r="L13" s="351">
        <f t="shared" si="2"/>
        <v>0</v>
      </c>
      <c r="M13" s="350">
        <f t="shared" si="2"/>
        <v>0</v>
      </c>
      <c r="N13" s="352">
        <f t="shared" si="2"/>
        <v>0</v>
      </c>
    </row>
    <row r="14" spans="1:14" ht="15.75" thickBot="1" x14ac:dyDescent="0.3">
      <c r="A14" s="585"/>
      <c r="B14" s="587"/>
      <c r="C14" s="587"/>
      <c r="D14" s="587"/>
      <c r="E14" s="587"/>
      <c r="F14" s="587"/>
      <c r="G14" s="353" t="s">
        <v>598</v>
      </c>
      <c r="H14" s="319">
        <f>H13*100/$H$67</f>
        <v>12.268943342158801</v>
      </c>
      <c r="I14" s="346">
        <v>0</v>
      </c>
      <c r="J14" s="347">
        <v>0.5</v>
      </c>
      <c r="K14" s="346">
        <v>0.5</v>
      </c>
      <c r="L14" s="347">
        <v>0</v>
      </c>
      <c r="M14" s="346">
        <v>0</v>
      </c>
      <c r="N14" s="348">
        <v>0</v>
      </c>
    </row>
    <row r="15" spans="1:14" x14ac:dyDescent="0.25">
      <c r="A15" s="580">
        <v>4</v>
      </c>
      <c r="B15" s="603" t="str">
        <f>'Planilha Orçamentária'!B43:I43</f>
        <v>FUNDAÇÃO</v>
      </c>
      <c r="C15" s="588"/>
      <c r="D15" s="588"/>
      <c r="E15" s="588"/>
      <c r="F15" s="588"/>
      <c r="G15" s="340" t="s">
        <v>597</v>
      </c>
      <c r="H15" s="341">
        <f>'Planilha Orçamentária'!F51</f>
        <v>32297.363439000001</v>
      </c>
      <c r="I15" s="342">
        <f>$H$15*I16</f>
        <v>32297.363439000001</v>
      </c>
      <c r="J15" s="343">
        <f t="shared" ref="J15:N15" si="3">$H$15*J16</f>
        <v>0</v>
      </c>
      <c r="K15" s="342">
        <f t="shared" si="3"/>
        <v>0</v>
      </c>
      <c r="L15" s="343">
        <f t="shared" si="3"/>
        <v>0</v>
      </c>
      <c r="M15" s="342">
        <f t="shared" si="3"/>
        <v>0</v>
      </c>
      <c r="N15" s="344">
        <f t="shared" si="3"/>
        <v>0</v>
      </c>
    </row>
    <row r="16" spans="1:14" ht="15.75" thickBot="1" x14ac:dyDescent="0.3">
      <c r="A16" s="581"/>
      <c r="B16" s="588"/>
      <c r="C16" s="588"/>
      <c r="D16" s="588"/>
      <c r="E16" s="588"/>
      <c r="F16" s="588"/>
      <c r="G16" s="338" t="s">
        <v>598</v>
      </c>
      <c r="H16" s="323">
        <f>H15*100/$H$67</f>
        <v>6.6571341366095798</v>
      </c>
      <c r="I16" s="324">
        <v>1</v>
      </c>
      <c r="J16" s="325">
        <v>0</v>
      </c>
      <c r="K16" s="324">
        <v>0</v>
      </c>
      <c r="L16" s="325">
        <v>0</v>
      </c>
      <c r="M16" s="324">
        <v>0</v>
      </c>
      <c r="N16" s="326">
        <v>0</v>
      </c>
    </row>
    <row r="17" spans="1:14" x14ac:dyDescent="0.25">
      <c r="A17" s="584">
        <v>5</v>
      </c>
      <c r="B17" s="600" t="str">
        <f>'Planilha Orçamentária'!B52:I52</f>
        <v>ESTRUTURA</v>
      </c>
      <c r="C17" s="586"/>
      <c r="D17" s="586"/>
      <c r="E17" s="586"/>
      <c r="F17" s="586"/>
      <c r="G17" s="349" t="s">
        <v>597</v>
      </c>
      <c r="H17" s="318">
        <f>'Planilha Orçamentária'!F59</f>
        <v>55648.867999999995</v>
      </c>
      <c r="I17" s="350">
        <f>$H$17*I18</f>
        <v>5564.8868000000002</v>
      </c>
      <c r="J17" s="351">
        <f t="shared" ref="J17:N17" si="4">$H$17*J18</f>
        <v>16694.660399999997</v>
      </c>
      <c r="K17" s="350">
        <f t="shared" si="4"/>
        <v>16694.660399999997</v>
      </c>
      <c r="L17" s="351">
        <f t="shared" si="4"/>
        <v>16694.660399999997</v>
      </c>
      <c r="M17" s="350">
        <f t="shared" si="4"/>
        <v>0</v>
      </c>
      <c r="N17" s="352">
        <f t="shared" si="4"/>
        <v>0</v>
      </c>
    </row>
    <row r="18" spans="1:14" ht="15.75" thickBot="1" x14ac:dyDescent="0.3">
      <c r="A18" s="585"/>
      <c r="B18" s="587"/>
      <c r="C18" s="587"/>
      <c r="D18" s="587"/>
      <c r="E18" s="587"/>
      <c r="F18" s="587"/>
      <c r="G18" s="353" t="s">
        <v>598</v>
      </c>
      <c r="H18" s="319">
        <f>H17*100/$H$67</f>
        <v>11.470347402386937</v>
      </c>
      <c r="I18" s="346">
        <v>0.1</v>
      </c>
      <c r="J18" s="347">
        <v>0.3</v>
      </c>
      <c r="K18" s="346">
        <v>0.3</v>
      </c>
      <c r="L18" s="347">
        <v>0.3</v>
      </c>
      <c r="M18" s="346">
        <v>0</v>
      </c>
      <c r="N18" s="348">
        <v>0</v>
      </c>
    </row>
    <row r="19" spans="1:14" x14ac:dyDescent="0.25">
      <c r="A19" s="580">
        <v>6</v>
      </c>
      <c r="B19" s="588" t="str">
        <f>'Planilha Orçamentária'!B60:I60</f>
        <v>ALVENARIA - VEDAÇÃO</v>
      </c>
      <c r="C19" s="588"/>
      <c r="D19" s="588"/>
      <c r="E19" s="588"/>
      <c r="F19" s="588"/>
      <c r="G19" s="340" t="s">
        <v>597</v>
      </c>
      <c r="H19" s="341">
        <f>'Planilha Orçamentária'!F62</f>
        <v>30193.384704999997</v>
      </c>
      <c r="I19" s="342">
        <f>$H$19*I20</f>
        <v>3019.3384704999999</v>
      </c>
      <c r="J19" s="343">
        <f t="shared" ref="J19:N19" si="5">$H$19*J20</f>
        <v>9058.0154114999987</v>
      </c>
      <c r="K19" s="342">
        <f t="shared" si="5"/>
        <v>9058.0154114999987</v>
      </c>
      <c r="L19" s="343">
        <f t="shared" si="5"/>
        <v>9058.0154114999987</v>
      </c>
      <c r="M19" s="342">
        <f t="shared" si="5"/>
        <v>0</v>
      </c>
      <c r="N19" s="344">
        <f t="shared" si="5"/>
        <v>0</v>
      </c>
    </row>
    <row r="20" spans="1:14" ht="15.75" thickBot="1" x14ac:dyDescent="0.3">
      <c r="A20" s="581"/>
      <c r="B20" s="588"/>
      <c r="C20" s="588"/>
      <c r="D20" s="588"/>
      <c r="E20" s="588"/>
      <c r="F20" s="588"/>
      <c r="G20" s="338" t="s">
        <v>598</v>
      </c>
      <c r="H20" s="323">
        <f>H19*100/$H$67</f>
        <v>6.2234619367327682</v>
      </c>
      <c r="I20" s="324">
        <v>0.1</v>
      </c>
      <c r="J20" s="325">
        <v>0.3</v>
      </c>
      <c r="K20" s="324">
        <v>0.3</v>
      </c>
      <c r="L20" s="325">
        <v>0.3</v>
      </c>
      <c r="M20" s="324">
        <v>0</v>
      </c>
      <c r="N20" s="326">
        <v>0</v>
      </c>
    </row>
    <row r="21" spans="1:14" x14ac:dyDescent="0.25">
      <c r="A21" s="584">
        <v>7</v>
      </c>
      <c r="B21" s="601" t="str">
        <f>'Planilha Orçamentária'!B63:I63</f>
        <v>MUROS</v>
      </c>
      <c r="C21" s="601"/>
      <c r="D21" s="601"/>
      <c r="E21" s="601"/>
      <c r="F21" s="601"/>
      <c r="G21" s="349" t="s">
        <v>597</v>
      </c>
      <c r="H21" s="318">
        <f>'Planilha Orçamentária'!F65</f>
        <v>2006.5993859999996</v>
      </c>
      <c r="I21" s="350">
        <f>$H$21*I22</f>
        <v>200.65993859999998</v>
      </c>
      <c r="J21" s="351">
        <f t="shared" ref="J21:N21" si="6">$H$21*J22</f>
        <v>601.97981579999987</v>
      </c>
      <c r="K21" s="350">
        <f t="shared" si="6"/>
        <v>601.97981579999987</v>
      </c>
      <c r="L21" s="351">
        <f t="shared" si="6"/>
        <v>601.97981579999987</v>
      </c>
      <c r="M21" s="350">
        <f t="shared" si="6"/>
        <v>0</v>
      </c>
      <c r="N21" s="352">
        <f t="shared" si="6"/>
        <v>0</v>
      </c>
    </row>
    <row r="22" spans="1:14" ht="15.75" thickBot="1" x14ac:dyDescent="0.3">
      <c r="A22" s="585"/>
      <c r="B22" s="602"/>
      <c r="C22" s="602"/>
      <c r="D22" s="602"/>
      <c r="E22" s="602"/>
      <c r="F22" s="602"/>
      <c r="G22" s="353" t="s">
        <v>598</v>
      </c>
      <c r="H22" s="319">
        <f>H21*100/$H$67</f>
        <v>0.41360036388945626</v>
      </c>
      <c r="I22" s="346">
        <v>0.1</v>
      </c>
      <c r="J22" s="347">
        <v>0.3</v>
      </c>
      <c r="K22" s="346">
        <v>0.3</v>
      </c>
      <c r="L22" s="347">
        <v>0.3</v>
      </c>
      <c r="M22" s="346">
        <v>0</v>
      </c>
      <c r="N22" s="348">
        <v>0</v>
      </c>
    </row>
    <row r="23" spans="1:14" x14ac:dyDescent="0.25">
      <c r="A23" s="580">
        <v>8</v>
      </c>
      <c r="B23" s="588" t="str">
        <f>'Planilha Orçamentária'!B66:I66</f>
        <v>IMPERMEABILIZAÇÃO</v>
      </c>
      <c r="C23" s="588"/>
      <c r="D23" s="588"/>
      <c r="E23" s="588"/>
      <c r="F23" s="588"/>
      <c r="G23" s="340" t="s">
        <v>597</v>
      </c>
      <c r="H23" s="341">
        <f>'Planilha Orçamentária'!F70</f>
        <v>1692.158985</v>
      </c>
      <c r="I23" s="342">
        <f>$H$23*I24</f>
        <v>169.21589850000001</v>
      </c>
      <c r="J23" s="343">
        <f t="shared" ref="J23:N23" si="7">$H$23*J24</f>
        <v>507.6476955</v>
      </c>
      <c r="K23" s="342">
        <f t="shared" si="7"/>
        <v>507.6476955</v>
      </c>
      <c r="L23" s="343">
        <f t="shared" si="7"/>
        <v>507.6476955</v>
      </c>
      <c r="M23" s="342">
        <f t="shared" si="7"/>
        <v>0</v>
      </c>
      <c r="N23" s="344">
        <f t="shared" si="7"/>
        <v>0</v>
      </c>
    </row>
    <row r="24" spans="1:14" ht="15.75" thickBot="1" x14ac:dyDescent="0.3">
      <c r="A24" s="581"/>
      <c r="B24" s="588"/>
      <c r="C24" s="588"/>
      <c r="D24" s="588"/>
      <c r="E24" s="588"/>
      <c r="F24" s="588"/>
      <c r="G24" s="338" t="s">
        <v>598</v>
      </c>
      <c r="H24" s="323">
        <f>H23*100/$H$67</f>
        <v>0.3487878930083621</v>
      </c>
      <c r="I24" s="324">
        <v>0.1</v>
      </c>
      <c r="J24" s="325">
        <v>0.3</v>
      </c>
      <c r="K24" s="324">
        <v>0.3</v>
      </c>
      <c r="L24" s="325">
        <v>0.3</v>
      </c>
      <c r="M24" s="324">
        <v>0</v>
      </c>
      <c r="N24" s="326">
        <v>0</v>
      </c>
    </row>
    <row r="25" spans="1:14" x14ac:dyDescent="0.25">
      <c r="A25" s="584">
        <v>9</v>
      </c>
      <c r="B25" s="586" t="s">
        <v>602</v>
      </c>
      <c r="C25" s="586"/>
      <c r="D25" s="586"/>
      <c r="E25" s="586"/>
      <c r="F25" s="586"/>
      <c r="G25" s="349" t="s">
        <v>597</v>
      </c>
      <c r="H25" s="318">
        <f>'Planilha Orçamentária'!F85</f>
        <v>43054.475067999992</v>
      </c>
      <c r="I25" s="350">
        <f>$H$25*I26</f>
        <v>0</v>
      </c>
      <c r="J25" s="351">
        <f t="shared" ref="J25:K25" si="8">$H$25*J26</f>
        <v>0</v>
      </c>
      <c r="K25" s="350">
        <f t="shared" si="8"/>
        <v>0</v>
      </c>
      <c r="L25" s="351">
        <f>$H$25*L26</f>
        <v>17221.790027199997</v>
      </c>
      <c r="M25" s="350">
        <f t="shared" ref="M25:N25" si="9">$H$25*M26</f>
        <v>12916.342520399998</v>
      </c>
      <c r="N25" s="352">
        <f t="shared" si="9"/>
        <v>12916.342520399998</v>
      </c>
    </row>
    <row r="26" spans="1:14" ht="15.75" thickBot="1" x14ac:dyDescent="0.3">
      <c r="A26" s="585"/>
      <c r="B26" s="587"/>
      <c r="C26" s="587"/>
      <c r="D26" s="587"/>
      <c r="E26" s="587"/>
      <c r="F26" s="587"/>
      <c r="G26" s="353" t="s">
        <v>598</v>
      </c>
      <c r="H26" s="319">
        <f>H25*100/$H$67</f>
        <v>8.874390513341023</v>
      </c>
      <c r="I26" s="346">
        <v>0</v>
      </c>
      <c r="J26" s="347">
        <v>0</v>
      </c>
      <c r="K26" s="346">
        <v>0</v>
      </c>
      <c r="L26" s="347">
        <v>0.4</v>
      </c>
      <c r="M26" s="346">
        <v>0.3</v>
      </c>
      <c r="N26" s="348">
        <v>0.3</v>
      </c>
    </row>
    <row r="27" spans="1:14" x14ac:dyDescent="0.25">
      <c r="A27" s="580">
        <v>10</v>
      </c>
      <c r="B27" s="588" t="s">
        <v>603</v>
      </c>
      <c r="C27" s="588"/>
      <c r="D27" s="588"/>
      <c r="E27" s="588"/>
      <c r="F27" s="588"/>
      <c r="G27" s="340" t="s">
        <v>597</v>
      </c>
      <c r="H27" s="341">
        <f>'Planilha Orçamentária'!F96</f>
        <v>78588.358001999979</v>
      </c>
      <c r="I27" s="342">
        <f>$H$27*I28</f>
        <v>0</v>
      </c>
      <c r="J27" s="343">
        <f t="shared" ref="J27:N27" si="10">$H$27*J28</f>
        <v>0</v>
      </c>
      <c r="K27" s="342">
        <f t="shared" si="10"/>
        <v>0</v>
      </c>
      <c r="L27" s="343">
        <f t="shared" si="10"/>
        <v>31435.343200799995</v>
      </c>
      <c r="M27" s="342">
        <f t="shared" si="10"/>
        <v>23576.507400599992</v>
      </c>
      <c r="N27" s="344">
        <f t="shared" si="10"/>
        <v>23576.507400599992</v>
      </c>
    </row>
    <row r="28" spans="1:14" ht="15.75" thickBot="1" x14ac:dyDescent="0.3">
      <c r="A28" s="581"/>
      <c r="B28" s="588"/>
      <c r="C28" s="588"/>
      <c r="D28" s="588"/>
      <c r="E28" s="588"/>
      <c r="F28" s="588"/>
      <c r="G28" s="338" t="s">
        <v>598</v>
      </c>
      <c r="H28" s="323">
        <f>H27*100/$H$67</f>
        <v>16.198636207049081</v>
      </c>
      <c r="I28" s="324">
        <v>0</v>
      </c>
      <c r="J28" s="325">
        <v>0</v>
      </c>
      <c r="K28" s="324">
        <v>0</v>
      </c>
      <c r="L28" s="325">
        <v>0.4</v>
      </c>
      <c r="M28" s="324">
        <v>0.3</v>
      </c>
      <c r="N28" s="326">
        <v>0.3</v>
      </c>
    </row>
    <row r="29" spans="1:14" x14ac:dyDescent="0.25">
      <c r="A29" s="584">
        <v>11</v>
      </c>
      <c r="B29" s="586" t="s">
        <v>604</v>
      </c>
      <c r="C29" s="586"/>
      <c r="D29" s="586"/>
      <c r="E29" s="586"/>
      <c r="F29" s="586"/>
      <c r="G29" s="349" t="s">
        <v>597</v>
      </c>
      <c r="H29" s="318">
        <f>'Planilha Orçamentária'!F104</f>
        <v>13075.870081999998</v>
      </c>
      <c r="I29" s="350">
        <f>$H$29*I30</f>
        <v>0</v>
      </c>
      <c r="J29" s="351">
        <f t="shared" ref="J29:N29" si="11">$H$29*J30</f>
        <v>0</v>
      </c>
      <c r="K29" s="350">
        <f t="shared" si="11"/>
        <v>0</v>
      </c>
      <c r="L29" s="351">
        <f t="shared" si="11"/>
        <v>5230.3480327999996</v>
      </c>
      <c r="M29" s="350">
        <f t="shared" si="11"/>
        <v>3922.761024599999</v>
      </c>
      <c r="N29" s="352">
        <f t="shared" si="11"/>
        <v>3922.761024599999</v>
      </c>
    </row>
    <row r="30" spans="1:14" ht="15.75" thickBot="1" x14ac:dyDescent="0.3">
      <c r="A30" s="585"/>
      <c r="B30" s="587"/>
      <c r="C30" s="587"/>
      <c r="D30" s="587"/>
      <c r="E30" s="587"/>
      <c r="F30" s="587"/>
      <c r="G30" s="353" t="s">
        <v>598</v>
      </c>
      <c r="H30" s="319">
        <f>H29*100/$H$67</f>
        <v>2.695198982825989</v>
      </c>
      <c r="I30" s="346">
        <v>0</v>
      </c>
      <c r="J30" s="347">
        <v>0</v>
      </c>
      <c r="K30" s="346">
        <v>0</v>
      </c>
      <c r="L30" s="347">
        <v>0.4</v>
      </c>
      <c r="M30" s="346">
        <v>0.3</v>
      </c>
      <c r="N30" s="348">
        <v>0.3</v>
      </c>
    </row>
    <row r="31" spans="1:14" x14ac:dyDescent="0.25">
      <c r="A31" s="580">
        <v>12</v>
      </c>
      <c r="B31" s="597" t="str">
        <f>'Planilha Orçamentária'!B105:I105</f>
        <v>MURO DE FECHAMENTO DO RESERV. REAPROVEITAMENTO DE ÁGUA</v>
      </c>
      <c r="C31" s="597"/>
      <c r="D31" s="597"/>
      <c r="E31" s="597"/>
      <c r="F31" s="597"/>
      <c r="G31" s="340" t="s">
        <v>597</v>
      </c>
      <c r="H31" s="341">
        <f>'Planilha Orçamentária'!F109</f>
        <v>1748.8860839999998</v>
      </c>
      <c r="I31" s="342">
        <f>$H$31*I32</f>
        <v>0</v>
      </c>
      <c r="J31" s="343">
        <f t="shared" ref="J31:N31" si="12">$H$31*J32</f>
        <v>874.44304199999988</v>
      </c>
      <c r="K31" s="342">
        <f t="shared" si="12"/>
        <v>874.44304199999988</v>
      </c>
      <c r="L31" s="343">
        <f t="shared" si="12"/>
        <v>0</v>
      </c>
      <c r="M31" s="342">
        <f t="shared" si="12"/>
        <v>0</v>
      </c>
      <c r="N31" s="344">
        <f t="shared" si="12"/>
        <v>0</v>
      </c>
    </row>
    <row r="32" spans="1:14" ht="15.75" thickBot="1" x14ac:dyDescent="0.3">
      <c r="A32" s="581"/>
      <c r="B32" s="597"/>
      <c r="C32" s="597"/>
      <c r="D32" s="597"/>
      <c r="E32" s="597"/>
      <c r="F32" s="597"/>
      <c r="G32" s="338" t="s">
        <v>598</v>
      </c>
      <c r="H32" s="323">
        <f>H31*100/$H$67</f>
        <v>0.36048048543736877</v>
      </c>
      <c r="I32" s="324">
        <v>0</v>
      </c>
      <c r="J32" s="325">
        <v>0.5</v>
      </c>
      <c r="K32" s="324">
        <v>0.5</v>
      </c>
      <c r="L32" s="325">
        <v>0</v>
      </c>
      <c r="M32" s="324">
        <v>0</v>
      </c>
      <c r="N32" s="326">
        <v>0</v>
      </c>
    </row>
    <row r="33" spans="1:14" x14ac:dyDescent="0.25">
      <c r="A33" s="582">
        <v>13</v>
      </c>
      <c r="B33" s="598" t="s">
        <v>599</v>
      </c>
      <c r="C33" s="598"/>
      <c r="D33" s="598"/>
      <c r="E33" s="598"/>
      <c r="F33" s="598"/>
      <c r="G33" s="349" t="s">
        <v>597</v>
      </c>
      <c r="H33" s="318">
        <f>'Planilha Orçamentária'!F120</f>
        <v>12038.080669999999</v>
      </c>
      <c r="I33" s="350">
        <f>$H$33*I34</f>
        <v>0</v>
      </c>
      <c r="J33" s="351">
        <f>$H$33*J34</f>
        <v>0</v>
      </c>
      <c r="K33" s="350">
        <f>$H$33*K34</f>
        <v>0</v>
      </c>
      <c r="L33" s="351">
        <f>$H$33*L34</f>
        <v>0</v>
      </c>
      <c r="M33" s="350">
        <f t="shared" ref="M33:N33" si="13">$H$33*M34</f>
        <v>6019.0403349999997</v>
      </c>
      <c r="N33" s="352">
        <f t="shared" si="13"/>
        <v>6019.0403349999997</v>
      </c>
    </row>
    <row r="34" spans="1:14" ht="15.75" thickBot="1" x14ac:dyDescent="0.3">
      <c r="A34" s="583"/>
      <c r="B34" s="599"/>
      <c r="C34" s="599"/>
      <c r="D34" s="599"/>
      <c r="E34" s="599"/>
      <c r="F34" s="599"/>
      <c r="G34" s="353" t="s">
        <v>598</v>
      </c>
      <c r="H34" s="319">
        <f>H33*100/$H$67</f>
        <v>2.4812897783088581</v>
      </c>
      <c r="I34" s="346">
        <v>0</v>
      </c>
      <c r="J34" s="347">
        <v>0</v>
      </c>
      <c r="K34" s="346">
        <v>0</v>
      </c>
      <c r="L34" s="347">
        <v>0</v>
      </c>
      <c r="M34" s="346">
        <v>0.5</v>
      </c>
      <c r="N34" s="348">
        <v>0.5</v>
      </c>
    </row>
    <row r="35" spans="1:14" x14ac:dyDescent="0.25">
      <c r="A35" s="580">
        <v>14</v>
      </c>
      <c r="B35" s="588" t="s">
        <v>600</v>
      </c>
      <c r="C35" s="588"/>
      <c r="D35" s="588"/>
      <c r="E35" s="588"/>
      <c r="F35" s="588"/>
      <c r="G35" s="340" t="s">
        <v>597</v>
      </c>
      <c r="H35" s="341">
        <f>'Planilha Orçamentária'!F126</f>
        <v>17421.350220999997</v>
      </c>
      <c r="I35" s="342">
        <f>$H$35*I36</f>
        <v>0</v>
      </c>
      <c r="J35" s="343">
        <f t="shared" ref="J35:N35" si="14">$H$35*J36</f>
        <v>0</v>
      </c>
      <c r="K35" s="342">
        <f t="shared" si="14"/>
        <v>0</v>
      </c>
      <c r="L35" s="343">
        <f t="shared" si="14"/>
        <v>0</v>
      </c>
      <c r="M35" s="342">
        <f t="shared" si="14"/>
        <v>8710.6751104999985</v>
      </c>
      <c r="N35" s="344">
        <f t="shared" si="14"/>
        <v>8710.6751104999985</v>
      </c>
    </row>
    <row r="36" spans="1:14" ht="15.75" thickBot="1" x14ac:dyDescent="0.3">
      <c r="A36" s="581"/>
      <c r="B36" s="588"/>
      <c r="C36" s="588"/>
      <c r="D36" s="588"/>
      <c r="E36" s="588"/>
      <c r="F36" s="588"/>
      <c r="G36" s="338" t="s">
        <v>598</v>
      </c>
      <c r="H36" s="323">
        <f>H35*100/$H$67</f>
        <v>3.5908895622732238</v>
      </c>
      <c r="I36" s="324">
        <v>0</v>
      </c>
      <c r="J36" s="325">
        <v>0</v>
      </c>
      <c r="K36" s="324">
        <v>0</v>
      </c>
      <c r="L36" s="325">
        <v>0</v>
      </c>
      <c r="M36" s="324">
        <v>0.5</v>
      </c>
      <c r="N36" s="326">
        <v>0.5</v>
      </c>
    </row>
    <row r="37" spans="1:14" x14ac:dyDescent="0.25">
      <c r="A37" s="584">
        <v>15</v>
      </c>
      <c r="B37" s="586" t="s">
        <v>601</v>
      </c>
      <c r="C37" s="586"/>
      <c r="D37" s="586"/>
      <c r="E37" s="586"/>
      <c r="F37" s="586"/>
      <c r="G37" s="349" t="s">
        <v>597</v>
      </c>
      <c r="H37" s="318">
        <f>'Planilha Orçamentária'!F131</f>
        <v>7581.8885559999999</v>
      </c>
      <c r="I37" s="350">
        <f>$H$37*I38</f>
        <v>0</v>
      </c>
      <c r="J37" s="351">
        <f t="shared" ref="J37:L37" si="15">$H$37*J38</f>
        <v>0</v>
      </c>
      <c r="K37" s="350">
        <f t="shared" si="15"/>
        <v>0</v>
      </c>
      <c r="L37" s="351">
        <f t="shared" si="15"/>
        <v>0</v>
      </c>
      <c r="M37" s="350">
        <f t="shared" ref="M37" si="16">$H$37*M38</f>
        <v>3790.9442779999999</v>
      </c>
      <c r="N37" s="352">
        <f t="shared" ref="N37" si="17">$H$37*N38</f>
        <v>3790.9442779999999</v>
      </c>
    </row>
    <row r="38" spans="1:14" ht="15.75" thickBot="1" x14ac:dyDescent="0.3">
      <c r="A38" s="585"/>
      <c r="B38" s="587"/>
      <c r="C38" s="587"/>
      <c r="D38" s="587"/>
      <c r="E38" s="587"/>
      <c r="F38" s="587"/>
      <c r="G38" s="353" t="s">
        <v>598</v>
      </c>
      <c r="H38" s="319">
        <f>H37*100/$H$67</f>
        <v>1.5627792411429078</v>
      </c>
      <c r="I38" s="346">
        <v>0</v>
      </c>
      <c r="J38" s="347">
        <v>0</v>
      </c>
      <c r="K38" s="346">
        <v>0</v>
      </c>
      <c r="L38" s="347">
        <v>0</v>
      </c>
      <c r="M38" s="346">
        <v>0.5</v>
      </c>
      <c r="N38" s="348">
        <v>0.5</v>
      </c>
    </row>
    <row r="39" spans="1:14" x14ac:dyDescent="0.25">
      <c r="A39" s="580">
        <v>16</v>
      </c>
      <c r="B39" s="588" t="str">
        <f>'Planilha Orçamentária'!B133:I133</f>
        <v>PADRÃO DE ENTRADA TRIFÁSICO 125A AÉREO</v>
      </c>
      <c r="C39" s="588"/>
      <c r="D39" s="588"/>
      <c r="E39" s="588"/>
      <c r="F39" s="588"/>
      <c r="G39" s="340" t="s">
        <v>597</v>
      </c>
      <c r="H39" s="341">
        <f>'Planilha Orçamentária'!F135</f>
        <v>1134.0967000000001</v>
      </c>
      <c r="I39" s="342">
        <f>$H$39*I40</f>
        <v>1134.0967000000001</v>
      </c>
      <c r="J39" s="343">
        <f t="shared" ref="J39:L39" si="18">$H$39*J40</f>
        <v>0</v>
      </c>
      <c r="K39" s="342">
        <f t="shared" si="18"/>
        <v>0</v>
      </c>
      <c r="L39" s="343">
        <f t="shared" si="18"/>
        <v>0</v>
      </c>
      <c r="M39" s="342">
        <f t="shared" ref="M39" si="19">$H$39*M40</f>
        <v>0</v>
      </c>
      <c r="N39" s="344">
        <f t="shared" ref="N39" si="20">$H$39*N40</f>
        <v>0</v>
      </c>
    </row>
    <row r="40" spans="1:14" ht="15.75" thickBot="1" x14ac:dyDescent="0.3">
      <c r="A40" s="581"/>
      <c r="B40" s="588"/>
      <c r="C40" s="588"/>
      <c r="D40" s="588"/>
      <c r="E40" s="588"/>
      <c r="F40" s="588"/>
      <c r="G40" s="338" t="s">
        <v>598</v>
      </c>
      <c r="H40" s="323">
        <f>H39*100/$H$67</f>
        <v>0.23376006744468905</v>
      </c>
      <c r="I40" s="324">
        <v>1</v>
      </c>
      <c r="J40" s="325">
        <v>0</v>
      </c>
      <c r="K40" s="324">
        <v>0</v>
      </c>
      <c r="L40" s="325">
        <v>0</v>
      </c>
      <c r="M40" s="324">
        <v>0</v>
      </c>
      <c r="N40" s="326">
        <v>0</v>
      </c>
    </row>
    <row r="41" spans="1:14" x14ac:dyDescent="0.25">
      <c r="A41" s="582">
        <v>17</v>
      </c>
      <c r="B41" s="586" t="str">
        <f>'Planilha Orçamentária'!B136:I136</f>
        <v>PONTOS ELÉTRICOS</v>
      </c>
      <c r="C41" s="586"/>
      <c r="D41" s="586"/>
      <c r="E41" s="586"/>
      <c r="F41" s="586"/>
      <c r="G41" s="349" t="s">
        <v>597</v>
      </c>
      <c r="H41" s="318">
        <f>'Planilha Orçamentária'!F156</f>
        <v>27624.360499999999</v>
      </c>
      <c r="I41" s="350">
        <f>$H$41*I42</f>
        <v>0</v>
      </c>
      <c r="J41" s="351">
        <f t="shared" ref="J41:L41" si="21">$H$41*J42</f>
        <v>0</v>
      </c>
      <c r="K41" s="350">
        <f t="shared" si="21"/>
        <v>5524.8721000000005</v>
      </c>
      <c r="L41" s="351">
        <f t="shared" si="21"/>
        <v>0</v>
      </c>
      <c r="M41" s="350">
        <f t="shared" ref="M41" si="22">$H$41*M42</f>
        <v>16574.616299999998</v>
      </c>
      <c r="N41" s="352">
        <f t="shared" ref="N41" si="23">$H$41*N42</f>
        <v>5524.8721000000005</v>
      </c>
    </row>
    <row r="42" spans="1:14" ht="15.75" thickBot="1" x14ac:dyDescent="0.3">
      <c r="A42" s="583"/>
      <c r="B42" s="587"/>
      <c r="C42" s="587"/>
      <c r="D42" s="587"/>
      <c r="E42" s="587"/>
      <c r="F42" s="587"/>
      <c r="G42" s="353" t="s">
        <v>598</v>
      </c>
      <c r="H42" s="319">
        <f>H41*100/$H$67</f>
        <v>5.6939345415575255</v>
      </c>
      <c r="I42" s="346">
        <v>0</v>
      </c>
      <c r="J42" s="347">
        <v>0</v>
      </c>
      <c r="K42" s="346">
        <v>0.2</v>
      </c>
      <c r="L42" s="347">
        <v>0</v>
      </c>
      <c r="M42" s="346">
        <v>0.6</v>
      </c>
      <c r="N42" s="348">
        <v>0.2</v>
      </c>
    </row>
    <row r="43" spans="1:14" x14ac:dyDescent="0.25">
      <c r="A43" s="580">
        <v>18</v>
      </c>
      <c r="B43" s="588" t="str">
        <f>'Planilha Orçamentária'!B157:I157</f>
        <v>QPDG</v>
      </c>
      <c r="C43" s="588"/>
      <c r="D43" s="588"/>
      <c r="E43" s="588"/>
      <c r="F43" s="588"/>
      <c r="G43" s="340" t="s">
        <v>597</v>
      </c>
      <c r="H43" s="341">
        <f>'Planilha Orçamentária'!F162</f>
        <v>1409.7588999999998</v>
      </c>
      <c r="I43" s="342">
        <f>$H$43*I44</f>
        <v>0</v>
      </c>
      <c r="J43" s="343">
        <f t="shared" ref="J43:L43" si="24">$H$43*J44</f>
        <v>0</v>
      </c>
      <c r="K43" s="342">
        <f t="shared" si="24"/>
        <v>0</v>
      </c>
      <c r="L43" s="343">
        <f t="shared" si="24"/>
        <v>704.87944999999991</v>
      </c>
      <c r="M43" s="342">
        <f t="shared" ref="M43" si="25">$H$43*M44</f>
        <v>704.87944999999991</v>
      </c>
      <c r="N43" s="344">
        <f t="shared" ref="N43" si="26">$H$43*N44</f>
        <v>0</v>
      </c>
    </row>
    <row r="44" spans="1:14" ht="15.75" thickBot="1" x14ac:dyDescent="0.3">
      <c r="A44" s="581"/>
      <c r="B44" s="588"/>
      <c r="C44" s="588"/>
      <c r="D44" s="588"/>
      <c r="E44" s="588"/>
      <c r="F44" s="588"/>
      <c r="G44" s="338" t="s">
        <v>598</v>
      </c>
      <c r="H44" s="323">
        <f>H43*100/$H$67</f>
        <v>0.29057957363313958</v>
      </c>
      <c r="I44" s="324">
        <v>0</v>
      </c>
      <c r="J44" s="325">
        <v>0</v>
      </c>
      <c r="K44" s="324">
        <v>0</v>
      </c>
      <c r="L44" s="325">
        <v>0.5</v>
      </c>
      <c r="M44" s="324">
        <v>0.5</v>
      </c>
      <c r="N44" s="326">
        <v>0</v>
      </c>
    </row>
    <row r="45" spans="1:14" x14ac:dyDescent="0.25">
      <c r="A45" s="584">
        <v>19</v>
      </c>
      <c r="B45" s="586" t="str">
        <f>'Planilha Orçamentária'!B163:I163</f>
        <v>QUADROS</v>
      </c>
      <c r="C45" s="586"/>
      <c r="D45" s="586"/>
      <c r="E45" s="586"/>
      <c r="F45" s="586"/>
      <c r="G45" s="349" t="s">
        <v>597</v>
      </c>
      <c r="H45" s="318">
        <f>'Planilha Orçamentária'!F171</f>
        <v>3753.1053999999999</v>
      </c>
      <c r="I45" s="350">
        <f>$H$45*I46</f>
        <v>0</v>
      </c>
      <c r="J45" s="351">
        <f t="shared" ref="J45:K45" si="27">$H$45*J46</f>
        <v>0</v>
      </c>
      <c r="K45" s="350">
        <f t="shared" si="27"/>
        <v>0</v>
      </c>
      <c r="L45" s="351">
        <f>$H$45*L46</f>
        <v>1876.5527</v>
      </c>
      <c r="M45" s="350">
        <f t="shared" ref="M45:N45" si="28">$H$45*M46</f>
        <v>1876.5527</v>
      </c>
      <c r="N45" s="352">
        <f t="shared" si="28"/>
        <v>0</v>
      </c>
    </row>
    <row r="46" spans="1:14" ht="15.75" thickBot="1" x14ac:dyDescent="0.3">
      <c r="A46" s="585"/>
      <c r="B46" s="587"/>
      <c r="C46" s="587"/>
      <c r="D46" s="587"/>
      <c r="E46" s="587"/>
      <c r="F46" s="587"/>
      <c r="G46" s="353" t="s">
        <v>598</v>
      </c>
      <c r="H46" s="319">
        <f>H45*100/$H$67</f>
        <v>0.77359026918165485</v>
      </c>
      <c r="I46" s="346">
        <v>0</v>
      </c>
      <c r="J46" s="347">
        <v>0</v>
      </c>
      <c r="K46" s="346">
        <v>0</v>
      </c>
      <c r="L46" s="347">
        <v>0.5</v>
      </c>
      <c r="M46" s="346">
        <v>0.5</v>
      </c>
      <c r="N46" s="348">
        <v>0</v>
      </c>
    </row>
    <row r="47" spans="1:14" x14ac:dyDescent="0.25">
      <c r="A47" s="580">
        <v>20</v>
      </c>
      <c r="B47" s="588" t="str">
        <f>'Planilha Orçamentária'!B172:I172</f>
        <v>EQUIPAMENTOS LÓGICA E TELEFONIA</v>
      </c>
      <c r="C47" s="588"/>
      <c r="D47" s="588"/>
      <c r="E47" s="588"/>
      <c r="F47" s="588"/>
      <c r="G47" s="340" t="s">
        <v>597</v>
      </c>
      <c r="H47" s="341">
        <f>'Planilha Orçamentária'!F184</f>
        <v>7358.8811999999998</v>
      </c>
      <c r="I47" s="342">
        <f>$H$47*I48</f>
        <v>0</v>
      </c>
      <c r="J47" s="343">
        <f t="shared" ref="J47:L47" si="29">$H$47*J48</f>
        <v>0</v>
      </c>
      <c r="K47" s="342">
        <f t="shared" si="29"/>
        <v>1471.7762400000001</v>
      </c>
      <c r="L47" s="343">
        <f t="shared" si="29"/>
        <v>0</v>
      </c>
      <c r="M47" s="342">
        <f t="shared" ref="M47" si="30">$H$47*M48</f>
        <v>2943.5524800000003</v>
      </c>
      <c r="N47" s="344">
        <f t="shared" ref="N47" si="31">$H$47*N48</f>
        <v>2943.5524800000003</v>
      </c>
    </row>
    <row r="48" spans="1:14" ht="15.75" thickBot="1" x14ac:dyDescent="0.3">
      <c r="A48" s="581"/>
      <c r="B48" s="588"/>
      <c r="C48" s="588"/>
      <c r="D48" s="588"/>
      <c r="E48" s="588"/>
      <c r="F48" s="588"/>
      <c r="G48" s="338" t="s">
        <v>598</v>
      </c>
      <c r="H48" s="323">
        <f>H47*100/$H$67</f>
        <v>1.5168129539830721</v>
      </c>
      <c r="I48" s="324">
        <v>0</v>
      </c>
      <c r="J48" s="325">
        <v>0</v>
      </c>
      <c r="K48" s="324">
        <v>0.2</v>
      </c>
      <c r="L48" s="325">
        <v>0</v>
      </c>
      <c r="M48" s="324">
        <v>0.4</v>
      </c>
      <c r="N48" s="326">
        <v>0.4</v>
      </c>
    </row>
    <row r="49" spans="1:14" x14ac:dyDescent="0.25">
      <c r="A49" s="582">
        <v>21</v>
      </c>
      <c r="B49" s="586" t="str">
        <f>'Planilha Orçamentária'!B186:I186</f>
        <v>LOUÇAS E APARELHOS SANITÁRIOS</v>
      </c>
      <c r="C49" s="586"/>
      <c r="D49" s="586"/>
      <c r="E49" s="586"/>
      <c r="F49" s="586"/>
      <c r="G49" s="349" t="s">
        <v>597</v>
      </c>
      <c r="H49" s="318">
        <f>'Planilha Orçamentária'!F208</f>
        <v>18909.606540000001</v>
      </c>
      <c r="I49" s="350">
        <f>$H$49*I50</f>
        <v>0</v>
      </c>
      <c r="J49" s="351">
        <f t="shared" ref="J49:L49" si="32">$H$49*J50</f>
        <v>0</v>
      </c>
      <c r="K49" s="350">
        <f t="shared" si="32"/>
        <v>0</v>
      </c>
      <c r="L49" s="351">
        <f t="shared" si="32"/>
        <v>0</v>
      </c>
      <c r="M49" s="350">
        <f t="shared" ref="M49" si="33">$H$49*M50</f>
        <v>9454.8032700000003</v>
      </c>
      <c r="N49" s="352">
        <f t="shared" ref="N49" si="34">$H$49*N50</f>
        <v>9454.8032700000003</v>
      </c>
    </row>
    <row r="50" spans="1:14" ht="15.75" thickBot="1" x14ac:dyDescent="0.3">
      <c r="A50" s="583"/>
      <c r="B50" s="587"/>
      <c r="C50" s="587"/>
      <c r="D50" s="587"/>
      <c r="E50" s="587"/>
      <c r="F50" s="587"/>
      <c r="G50" s="353" t="s">
        <v>598</v>
      </c>
      <c r="H50" s="319">
        <f>H49*100/$H$67</f>
        <v>3.8976490277618594</v>
      </c>
      <c r="I50" s="346">
        <v>0</v>
      </c>
      <c r="J50" s="347">
        <v>0</v>
      </c>
      <c r="K50" s="346">
        <v>0</v>
      </c>
      <c r="L50" s="347">
        <v>0</v>
      </c>
      <c r="M50" s="346">
        <v>0.5</v>
      </c>
      <c r="N50" s="348">
        <v>0.5</v>
      </c>
    </row>
    <row r="51" spans="1:14" x14ac:dyDescent="0.25">
      <c r="A51" s="580">
        <v>22</v>
      </c>
      <c r="B51" s="588" t="str">
        <f>'Planilha Orçamentária'!B209:I209</f>
        <v>REAPROVEITAMENTO DE ÁGUA PLUVIAIS</v>
      </c>
      <c r="C51" s="588"/>
      <c r="D51" s="588"/>
      <c r="E51" s="588"/>
      <c r="F51" s="588"/>
      <c r="G51" s="340" t="s">
        <v>597</v>
      </c>
      <c r="H51" s="341">
        <f>'Planilha Orçamentária'!F224</f>
        <v>5840.5852999999997</v>
      </c>
      <c r="I51" s="342">
        <f>$H$51*I52</f>
        <v>0</v>
      </c>
      <c r="J51" s="343">
        <f t="shared" ref="J51:L51" si="35">$H$51*J52</f>
        <v>0</v>
      </c>
      <c r="K51" s="342">
        <f t="shared" si="35"/>
        <v>0</v>
      </c>
      <c r="L51" s="343">
        <f t="shared" si="35"/>
        <v>0</v>
      </c>
      <c r="M51" s="342">
        <f t="shared" ref="M51" si="36">$H$51*M52</f>
        <v>2920.2926499999999</v>
      </c>
      <c r="N51" s="344">
        <f t="shared" ref="N51" si="37">$H$51*N52</f>
        <v>2920.2926499999999</v>
      </c>
    </row>
    <row r="52" spans="1:14" ht="15.75" thickBot="1" x14ac:dyDescent="0.3">
      <c r="A52" s="581"/>
      <c r="B52" s="588"/>
      <c r="C52" s="588"/>
      <c r="D52" s="588"/>
      <c r="E52" s="588"/>
      <c r="F52" s="588"/>
      <c r="G52" s="338" t="s">
        <v>598</v>
      </c>
      <c r="H52" s="323">
        <f>H51*100/$H$67</f>
        <v>1.2038617285849251</v>
      </c>
      <c r="I52" s="324">
        <v>0</v>
      </c>
      <c r="J52" s="325">
        <v>0</v>
      </c>
      <c r="K52" s="324">
        <v>0</v>
      </c>
      <c r="L52" s="325">
        <v>0</v>
      </c>
      <c r="M52" s="324">
        <v>0.5</v>
      </c>
      <c r="N52" s="326">
        <v>0.5</v>
      </c>
    </row>
    <row r="53" spans="1:14" x14ac:dyDescent="0.25">
      <c r="A53" s="584">
        <v>23</v>
      </c>
      <c r="B53" s="586" t="str">
        <f>'Planilha Orçamentária'!B225:I225</f>
        <v>METAIS, ACESSÓRIOS E EQUIPAMENTOS</v>
      </c>
      <c r="C53" s="586"/>
      <c r="D53" s="586"/>
      <c r="E53" s="586"/>
      <c r="F53" s="586"/>
      <c r="G53" s="349" t="s">
        <v>597</v>
      </c>
      <c r="H53" s="318">
        <f>'Planilha Orçamentária'!F234</f>
        <v>6748.5693000000001</v>
      </c>
      <c r="I53" s="350">
        <f>$H$53*I54</f>
        <v>0</v>
      </c>
      <c r="J53" s="351">
        <f t="shared" ref="J53:L53" si="38">$H$53*J54</f>
        <v>0</v>
      </c>
      <c r="K53" s="350">
        <f t="shared" si="38"/>
        <v>0</v>
      </c>
      <c r="L53" s="351">
        <f t="shared" si="38"/>
        <v>0</v>
      </c>
      <c r="M53" s="350">
        <f t="shared" ref="M53" si="39">$H$53*M54</f>
        <v>3374.2846500000001</v>
      </c>
      <c r="N53" s="352">
        <f t="shared" ref="N53" si="40">$H$53*N54</f>
        <v>3374.2846500000001</v>
      </c>
    </row>
    <row r="54" spans="1:14" ht="15.75" thickBot="1" x14ac:dyDescent="0.3">
      <c r="A54" s="585"/>
      <c r="B54" s="587"/>
      <c r="C54" s="587"/>
      <c r="D54" s="587"/>
      <c r="E54" s="587"/>
      <c r="F54" s="587"/>
      <c r="G54" s="353" t="s">
        <v>598</v>
      </c>
      <c r="H54" s="319">
        <f>H53*100/$H$67</f>
        <v>1.3910154352121453</v>
      </c>
      <c r="I54" s="346">
        <v>0</v>
      </c>
      <c r="J54" s="347">
        <v>0</v>
      </c>
      <c r="K54" s="346">
        <v>0</v>
      </c>
      <c r="L54" s="347">
        <v>0</v>
      </c>
      <c r="M54" s="346">
        <v>0.5</v>
      </c>
      <c r="N54" s="348">
        <v>0.5</v>
      </c>
    </row>
    <row r="55" spans="1:14" x14ac:dyDescent="0.25">
      <c r="A55" s="580">
        <v>24</v>
      </c>
      <c r="B55" s="588" t="str">
        <f>'Planilha Orçamentária'!B235:I235</f>
        <v>PONTOS DE HIDRÁULICA</v>
      </c>
      <c r="C55" s="588"/>
      <c r="D55" s="588"/>
      <c r="E55" s="588"/>
      <c r="F55" s="588"/>
      <c r="G55" s="340" t="s">
        <v>597</v>
      </c>
      <c r="H55" s="341">
        <f>'Planilha Orçamentária'!F240</f>
        <v>6057.9618000000009</v>
      </c>
      <c r="I55" s="342">
        <f>$H$55*I56</f>
        <v>0</v>
      </c>
      <c r="J55" s="343">
        <f t="shared" ref="J55:L55" si="41">$H$55*J56</f>
        <v>0</v>
      </c>
      <c r="K55" s="342">
        <f t="shared" si="41"/>
        <v>1211.5923600000003</v>
      </c>
      <c r="L55" s="343">
        <f t="shared" si="41"/>
        <v>0</v>
      </c>
      <c r="M55" s="342">
        <f t="shared" ref="M55" si="42">$H$55*M56</f>
        <v>2423.1847200000007</v>
      </c>
      <c r="N55" s="344">
        <f t="shared" ref="N55" si="43">$H$55*N56</f>
        <v>2423.1847200000007</v>
      </c>
    </row>
    <row r="56" spans="1:14" ht="15.75" thickBot="1" x14ac:dyDescent="0.3">
      <c r="A56" s="581"/>
      <c r="B56" s="588"/>
      <c r="C56" s="588"/>
      <c r="D56" s="588"/>
      <c r="E56" s="588"/>
      <c r="F56" s="588"/>
      <c r="G56" s="338" t="s">
        <v>598</v>
      </c>
      <c r="H56" s="323">
        <f>H55*100/$H$67</f>
        <v>1.2486673834297815</v>
      </c>
      <c r="I56" s="324">
        <v>0</v>
      </c>
      <c r="J56" s="325">
        <v>0</v>
      </c>
      <c r="K56" s="324">
        <v>0.2</v>
      </c>
      <c r="L56" s="325">
        <v>0</v>
      </c>
      <c r="M56" s="324">
        <v>0.4</v>
      </c>
      <c r="N56" s="326">
        <v>0.4</v>
      </c>
    </row>
    <row r="57" spans="1:14" x14ac:dyDescent="0.25">
      <c r="A57" s="582">
        <v>25</v>
      </c>
      <c r="B57" s="586" t="str">
        <f>'Planilha Orçamentária'!B241:I241</f>
        <v>REDE EXTERNA</v>
      </c>
      <c r="C57" s="586"/>
      <c r="D57" s="586"/>
      <c r="E57" s="586"/>
      <c r="F57" s="586"/>
      <c r="G57" s="349" t="s">
        <v>597</v>
      </c>
      <c r="H57" s="318">
        <f>'Planilha Orçamentária'!F245</f>
        <v>17078.921310000002</v>
      </c>
      <c r="I57" s="350">
        <f>$H$57*I58</f>
        <v>0</v>
      </c>
      <c r="J57" s="351">
        <f t="shared" ref="J57:L57" si="44">$H$57*J58</f>
        <v>0</v>
      </c>
      <c r="K57" s="350">
        <f t="shared" si="44"/>
        <v>8539.4606550000008</v>
      </c>
      <c r="L57" s="351">
        <f t="shared" si="44"/>
        <v>8539.4606550000008</v>
      </c>
      <c r="M57" s="350">
        <f t="shared" ref="M57" si="45">$H$57*M58</f>
        <v>0</v>
      </c>
      <c r="N57" s="352">
        <f t="shared" ref="N57" si="46">$H$57*N58</f>
        <v>0</v>
      </c>
    </row>
    <row r="58" spans="1:14" ht="15.75" thickBot="1" x14ac:dyDescent="0.3">
      <c r="A58" s="583"/>
      <c r="B58" s="587"/>
      <c r="C58" s="587"/>
      <c r="D58" s="587"/>
      <c r="E58" s="587"/>
      <c r="F58" s="587"/>
      <c r="G58" s="353" t="s">
        <v>598</v>
      </c>
      <c r="H58" s="319">
        <f>H57*100/$H$67</f>
        <v>3.5203080983377668</v>
      </c>
      <c r="I58" s="346">
        <v>0</v>
      </c>
      <c r="J58" s="347">
        <v>0</v>
      </c>
      <c r="K58" s="346">
        <v>0.5</v>
      </c>
      <c r="L58" s="347">
        <v>0.5</v>
      </c>
      <c r="M58" s="346">
        <v>0</v>
      </c>
      <c r="N58" s="348">
        <v>0</v>
      </c>
    </row>
    <row r="59" spans="1:14" x14ac:dyDescent="0.25">
      <c r="A59" s="580">
        <v>26</v>
      </c>
      <c r="B59" s="588" t="str">
        <f>'Planilha Orçamentária'!B246:I246</f>
        <v>REDE AR COMPRIMIDO</v>
      </c>
      <c r="C59" s="588"/>
      <c r="D59" s="588"/>
      <c r="E59" s="588"/>
      <c r="F59" s="588"/>
      <c r="G59" s="340" t="s">
        <v>597</v>
      </c>
      <c r="H59" s="341">
        <f>'Planilha Orçamentária'!F251</f>
        <v>1829.9071999999999</v>
      </c>
      <c r="I59" s="342">
        <f>$H$59*I60</f>
        <v>0</v>
      </c>
      <c r="J59" s="343">
        <f t="shared" ref="J59:L59" si="47">$H$59*J60</f>
        <v>0</v>
      </c>
      <c r="K59" s="342">
        <f t="shared" si="47"/>
        <v>0</v>
      </c>
      <c r="L59" s="343">
        <f t="shared" si="47"/>
        <v>365.98144000000002</v>
      </c>
      <c r="M59" s="342">
        <f t="shared" ref="M59" si="48">$H$59*M60</f>
        <v>731.96288000000004</v>
      </c>
      <c r="N59" s="344">
        <f t="shared" ref="N59" si="49">$H$59*N60</f>
        <v>731.96288000000004</v>
      </c>
    </row>
    <row r="60" spans="1:14" ht="15.75" thickBot="1" x14ac:dyDescent="0.3">
      <c r="A60" s="581"/>
      <c r="B60" s="588"/>
      <c r="C60" s="588"/>
      <c r="D60" s="588"/>
      <c r="E60" s="588"/>
      <c r="F60" s="588"/>
      <c r="G60" s="338" t="s">
        <v>598</v>
      </c>
      <c r="H60" s="323">
        <f>H59*100/$H$67</f>
        <v>0.3771805618423209</v>
      </c>
      <c r="I60" s="324">
        <v>0</v>
      </c>
      <c r="J60" s="325">
        <v>0</v>
      </c>
      <c r="K60" s="324">
        <v>0</v>
      </c>
      <c r="L60" s="325">
        <v>0.2</v>
      </c>
      <c r="M60" s="324">
        <v>0.4</v>
      </c>
      <c r="N60" s="326">
        <v>0.4</v>
      </c>
    </row>
    <row r="61" spans="1:14" x14ac:dyDescent="0.25">
      <c r="A61" s="584">
        <v>27</v>
      </c>
      <c r="B61" s="586" t="str">
        <f>'Planilha Orçamentária'!B252:I252</f>
        <v>COMUNICAÇÃO VISUAL</v>
      </c>
      <c r="C61" s="586"/>
      <c r="D61" s="586"/>
      <c r="E61" s="586"/>
      <c r="F61" s="586"/>
      <c r="G61" s="349" t="s">
        <v>597</v>
      </c>
      <c r="H61" s="318">
        <f>'Planilha Orçamentária'!F259</f>
        <v>1754.2095999999999</v>
      </c>
      <c r="I61" s="350">
        <f>$H$61*I62</f>
        <v>0</v>
      </c>
      <c r="J61" s="351">
        <f t="shared" ref="J61:L61" si="50">$H$61*J62</f>
        <v>0</v>
      </c>
      <c r="K61" s="350">
        <f t="shared" si="50"/>
        <v>0</v>
      </c>
      <c r="L61" s="351">
        <f t="shared" si="50"/>
        <v>0</v>
      </c>
      <c r="M61" s="350">
        <f t="shared" ref="M61" si="51">$H$61*M62</f>
        <v>877.10479999999995</v>
      </c>
      <c r="N61" s="352">
        <f t="shared" ref="N61" si="52">$H$61*N62</f>
        <v>877.10479999999995</v>
      </c>
    </row>
    <row r="62" spans="1:14" ht="15.75" thickBot="1" x14ac:dyDescent="0.3">
      <c r="A62" s="585"/>
      <c r="B62" s="587"/>
      <c r="C62" s="587"/>
      <c r="D62" s="587"/>
      <c r="E62" s="587"/>
      <c r="F62" s="587"/>
      <c r="G62" s="353" t="s">
        <v>598</v>
      </c>
      <c r="H62" s="319">
        <f>H61*100/$H$67</f>
        <v>0.36157776881646947</v>
      </c>
      <c r="I62" s="346">
        <v>0</v>
      </c>
      <c r="J62" s="347">
        <v>0</v>
      </c>
      <c r="K62" s="346">
        <v>0</v>
      </c>
      <c r="L62" s="347">
        <v>0</v>
      </c>
      <c r="M62" s="346">
        <v>0.5</v>
      </c>
      <c r="N62" s="348">
        <v>0.5</v>
      </c>
    </row>
    <row r="63" spans="1:14" x14ac:dyDescent="0.25">
      <c r="A63" s="580">
        <v>28</v>
      </c>
      <c r="B63" s="588" t="str">
        <f>'Planilha Orçamentária'!B260:I260</f>
        <v>DIVERSOS E LIMPEZA DA OBRA</v>
      </c>
      <c r="C63" s="588"/>
      <c r="D63" s="588"/>
      <c r="E63" s="588"/>
      <c r="F63" s="588"/>
      <c r="G63" s="340" t="s">
        <v>597</v>
      </c>
      <c r="H63" s="341">
        <f>'Planilha Orçamentária'!F265</f>
        <v>1461.374354</v>
      </c>
      <c r="I63" s="342">
        <f>$H$63*I64</f>
        <v>0</v>
      </c>
      <c r="J63" s="343">
        <f t="shared" ref="J63:L63" si="53">$H$63*J64</f>
        <v>0</v>
      </c>
      <c r="K63" s="342">
        <f t="shared" si="53"/>
        <v>0</v>
      </c>
      <c r="L63" s="343">
        <f t="shared" si="53"/>
        <v>0</v>
      </c>
      <c r="M63" s="342">
        <f t="shared" ref="M63" si="54">$H$63*M64</f>
        <v>0</v>
      </c>
      <c r="N63" s="344">
        <f t="shared" ref="N63" si="55">$H$63*N64</f>
        <v>1461.374354</v>
      </c>
    </row>
    <row r="64" spans="1:14" ht="15.75" thickBot="1" x14ac:dyDescent="0.3">
      <c r="A64" s="581"/>
      <c r="B64" s="588"/>
      <c r="C64" s="588"/>
      <c r="D64" s="588"/>
      <c r="E64" s="588"/>
      <c r="F64" s="588"/>
      <c r="G64" s="338" t="s">
        <v>598</v>
      </c>
      <c r="H64" s="323">
        <f>H63*100/$H$67</f>
        <v>0.30121855354396049</v>
      </c>
      <c r="I64" s="324">
        <v>0</v>
      </c>
      <c r="J64" s="325">
        <v>0</v>
      </c>
      <c r="K64" s="324">
        <v>0</v>
      </c>
      <c r="L64" s="325">
        <v>0</v>
      </c>
      <c r="M64" s="324">
        <v>0</v>
      </c>
      <c r="N64" s="326">
        <v>1</v>
      </c>
    </row>
    <row r="65" spans="1:14" x14ac:dyDescent="0.25">
      <c r="A65" s="582">
        <v>29</v>
      </c>
      <c r="B65" s="586" t="str">
        <f>'Planilha Orçamentária'!B266:I266</f>
        <v>PROJETOS COMPLEMENTARES</v>
      </c>
      <c r="C65" s="586"/>
      <c r="D65" s="586"/>
      <c r="E65" s="586"/>
      <c r="F65" s="586"/>
      <c r="G65" s="349" t="s">
        <v>597</v>
      </c>
      <c r="H65" s="318">
        <f>'Planilha Orçamentária'!F272</f>
        <v>8138.6868749999994</v>
      </c>
      <c r="I65" s="350">
        <f>$H$65*I66</f>
        <v>8138.6868749999994</v>
      </c>
      <c r="J65" s="351">
        <f t="shared" ref="J65:L65" si="56">$H$65*J66</f>
        <v>0</v>
      </c>
      <c r="K65" s="350">
        <f t="shared" si="56"/>
        <v>0</v>
      </c>
      <c r="L65" s="351">
        <f t="shared" si="56"/>
        <v>0</v>
      </c>
      <c r="M65" s="350">
        <f t="shared" ref="M65" si="57">$H$65*M66</f>
        <v>0</v>
      </c>
      <c r="N65" s="352">
        <f t="shared" ref="N65" si="58">$H$65*N66</f>
        <v>0</v>
      </c>
    </row>
    <row r="66" spans="1:14" ht="15.75" thickBot="1" x14ac:dyDescent="0.3">
      <c r="A66" s="583"/>
      <c r="B66" s="587"/>
      <c r="C66" s="587"/>
      <c r="D66" s="587"/>
      <c r="E66" s="587"/>
      <c r="F66" s="587"/>
      <c r="G66" s="353" t="s">
        <v>598</v>
      </c>
      <c r="H66" s="319">
        <f>H65*100/$H$67</f>
        <v>1.6775465379726484</v>
      </c>
      <c r="I66" s="346">
        <v>1</v>
      </c>
      <c r="J66" s="347">
        <v>0</v>
      </c>
      <c r="K66" s="346">
        <v>0</v>
      </c>
      <c r="L66" s="347">
        <v>0</v>
      </c>
      <c r="M66" s="346">
        <v>0</v>
      </c>
      <c r="N66" s="348">
        <v>0</v>
      </c>
    </row>
    <row r="67" spans="1:14" ht="15.75" thickBot="1" x14ac:dyDescent="0.3">
      <c r="A67" s="589" t="s">
        <v>576</v>
      </c>
      <c r="B67" s="590"/>
      <c r="C67" s="590"/>
      <c r="D67" s="590"/>
      <c r="E67" s="590"/>
      <c r="F67" s="591"/>
      <c r="G67" s="336" t="s">
        <v>597</v>
      </c>
      <c r="H67" s="332">
        <f>SUM(H9,H11,H13,H15,H17,H19,H21,H23,H25,H27,H29,H31,H33,H35,H37,H39,H41,H43,H45,H47,H49,H51,H53,H55,H57,H59,H61,H63,H65)</f>
        <v>485154.16358199995</v>
      </c>
      <c r="I67" s="333">
        <f>SUM(I9,I11,I13,I15,I17,I19,I21,I23,I25,I27,I29,I31,I33,I35,I37,I39,I41,I43,I45,I47,I49,I51,I53,I55,I57,I59,I61,I63,I65)</f>
        <v>71707.814074599999</v>
      </c>
      <c r="J67" s="334">
        <f t="shared" ref="J67:N67" si="59">SUM(J9,J11,J13,J15,J17,J19,J21,J23,J25,J27,J29,J31,J33,J35,J37,J39,J41,J43,J45,J47,J49,J51,J53,J55,J57,J59,J61,J63,)</f>
        <v>57498.391090799989</v>
      </c>
      <c r="K67" s="333">
        <f t="shared" si="59"/>
        <v>74246.092445799994</v>
      </c>
      <c r="L67" s="334">
        <f t="shared" si="59"/>
        <v>92236.65882859999</v>
      </c>
      <c r="M67" s="333">
        <f t="shared" si="59"/>
        <v>100817.5045691</v>
      </c>
      <c r="N67" s="335">
        <f t="shared" si="59"/>
        <v>88647.702573100003</v>
      </c>
    </row>
    <row r="68" spans="1:14" ht="15.75" thickBot="1" x14ac:dyDescent="0.3">
      <c r="A68" s="592"/>
      <c r="B68" s="593"/>
      <c r="C68" s="593"/>
      <c r="D68" s="593"/>
      <c r="E68" s="593"/>
      <c r="F68" s="594"/>
      <c r="G68" s="339" t="s">
        <v>598</v>
      </c>
      <c r="H68" s="327">
        <f>SUM(H10,H12,H14,H16,H18,H20,H22,H24,H26,H28,H30,H32,H34,H36,H38,H40,H42,H44,H46,H48,H50,H52,H54,H56,H58,H60,H62,H64,H66)</f>
        <v>99.999999999999986</v>
      </c>
      <c r="I68" s="328">
        <f>I67/$H$67</f>
        <v>0.14780418155162356</v>
      </c>
      <c r="J68" s="329">
        <f t="shared" ref="J68:L68" si="60">J67/$H$67</f>
        <v>0.1185157119260334</v>
      </c>
      <c r="K68" s="330">
        <f t="shared" si="60"/>
        <v>0.153036082175663</v>
      </c>
      <c r="L68" s="329">
        <f t="shared" si="60"/>
        <v>0.1901182464303644</v>
      </c>
      <c r="M68" s="330">
        <f t="shared" ref="M68:N68" si="61">M67/$H$67</f>
        <v>0.20780508988059007</v>
      </c>
      <c r="N68" s="331">
        <f t="shared" si="61"/>
        <v>0.18272068803572561</v>
      </c>
    </row>
    <row r="69" spans="1:14" x14ac:dyDescent="0.25">
      <c r="B69" s="595"/>
      <c r="C69" s="595"/>
      <c r="D69" s="595"/>
    </row>
    <row r="70" spans="1:14" x14ac:dyDescent="0.25">
      <c r="A70" s="596"/>
      <c r="B70" s="596"/>
      <c r="C70" s="596"/>
      <c r="D70" s="596"/>
      <c r="E70" s="596"/>
      <c r="F70" s="307"/>
      <c r="G70" s="307"/>
      <c r="H70" s="307"/>
    </row>
    <row r="71" spans="1:14" x14ac:dyDescent="0.25">
      <c r="A71" s="313"/>
      <c r="B71" s="313"/>
      <c r="C71" s="313"/>
      <c r="D71" s="313"/>
      <c r="E71" s="307"/>
      <c r="F71" s="285"/>
      <c r="G71" s="285"/>
      <c r="H71" s="285"/>
    </row>
    <row r="72" spans="1:14" x14ac:dyDescent="0.25">
      <c r="C72" s="542" t="s">
        <v>580</v>
      </c>
      <c r="D72" s="542"/>
      <c r="E72" s="542"/>
      <c r="F72" s="542"/>
      <c r="G72" s="542"/>
      <c r="H72" s="542"/>
    </row>
    <row r="73" spans="1:14" x14ac:dyDescent="0.25">
      <c r="C73" s="541" t="s">
        <v>618</v>
      </c>
      <c r="D73" s="541"/>
      <c r="E73" s="541"/>
      <c r="F73" s="541"/>
      <c r="G73" s="541"/>
      <c r="H73" s="541"/>
    </row>
    <row r="74" spans="1:14" x14ac:dyDescent="0.25">
      <c r="C74" s="540" t="s">
        <v>621</v>
      </c>
      <c r="D74" s="540"/>
      <c r="E74" s="540"/>
      <c r="F74" s="540"/>
      <c r="G74" s="540"/>
      <c r="H74" s="540"/>
    </row>
    <row r="75" spans="1:14" x14ac:dyDescent="0.25">
      <c r="C75" s="540"/>
      <c r="D75" s="540"/>
      <c r="E75" s="540"/>
      <c r="F75" s="540"/>
      <c r="G75" s="540"/>
      <c r="H75" s="540"/>
    </row>
  </sheetData>
  <mergeCells count="76">
    <mergeCell ref="A3:F4"/>
    <mergeCell ref="B5:F5"/>
    <mergeCell ref="B6:F6"/>
    <mergeCell ref="H3:N3"/>
    <mergeCell ref="H5:N5"/>
    <mergeCell ref="H6:N6"/>
    <mergeCell ref="J4:N4"/>
    <mergeCell ref="A7:A8"/>
    <mergeCell ref="H7:H8"/>
    <mergeCell ref="A9:A10"/>
    <mergeCell ref="B9:F10"/>
    <mergeCell ref="I7:N7"/>
    <mergeCell ref="B7:G8"/>
    <mergeCell ref="A11:A12"/>
    <mergeCell ref="B11:F12"/>
    <mergeCell ref="A13:A14"/>
    <mergeCell ref="B13:F14"/>
    <mergeCell ref="A15:A16"/>
    <mergeCell ref="B15:F16"/>
    <mergeCell ref="A17:A18"/>
    <mergeCell ref="B17:F18"/>
    <mergeCell ref="A19:A20"/>
    <mergeCell ref="B19:F20"/>
    <mergeCell ref="A21:A22"/>
    <mergeCell ref="B21:F22"/>
    <mergeCell ref="A23:A24"/>
    <mergeCell ref="B23:F24"/>
    <mergeCell ref="A25:A26"/>
    <mergeCell ref="B25:F26"/>
    <mergeCell ref="A27:A28"/>
    <mergeCell ref="B27:F28"/>
    <mergeCell ref="A29:A30"/>
    <mergeCell ref="B29:F30"/>
    <mergeCell ref="A31:A32"/>
    <mergeCell ref="B31:F32"/>
    <mergeCell ref="A33:A34"/>
    <mergeCell ref="B33:F34"/>
    <mergeCell ref="A35:A36"/>
    <mergeCell ref="B35:F36"/>
    <mergeCell ref="A67:F68"/>
    <mergeCell ref="B69:D69"/>
    <mergeCell ref="A70:E70"/>
    <mergeCell ref="B37:F38"/>
    <mergeCell ref="B39:F40"/>
    <mergeCell ref="B41:F42"/>
    <mergeCell ref="B43:F44"/>
    <mergeCell ref="B45:F46"/>
    <mergeCell ref="A47:A48"/>
    <mergeCell ref="A49:A50"/>
    <mergeCell ref="A51:A52"/>
    <mergeCell ref="A53:A54"/>
    <mergeCell ref="B59:F60"/>
    <mergeCell ref="B47:F48"/>
    <mergeCell ref="B49:F50"/>
    <mergeCell ref="B51:F52"/>
    <mergeCell ref="B53:F54"/>
    <mergeCell ref="B55:F56"/>
    <mergeCell ref="B57:F58"/>
    <mergeCell ref="A37:A38"/>
    <mergeCell ref="A39:A40"/>
    <mergeCell ref="A41:A42"/>
    <mergeCell ref="A43:A44"/>
    <mergeCell ref="A45:A46"/>
    <mergeCell ref="C75:H75"/>
    <mergeCell ref="A55:A56"/>
    <mergeCell ref="A57:A58"/>
    <mergeCell ref="A59:A60"/>
    <mergeCell ref="A61:A62"/>
    <mergeCell ref="A63:A64"/>
    <mergeCell ref="A65:A66"/>
    <mergeCell ref="B61:F62"/>
    <mergeCell ref="B63:F64"/>
    <mergeCell ref="B65:F66"/>
    <mergeCell ref="C72:H72"/>
    <mergeCell ref="C73:H73"/>
    <mergeCell ref="C74:H74"/>
  </mergeCells>
  <printOptions horizontalCentered="1"/>
  <pageMargins left="0" right="0" top="0.59055118110236227" bottom="0.59055118110236227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Planilha Orçamentária</vt:lpstr>
      <vt:lpstr>Cronograma</vt:lpstr>
      <vt:lpstr>Plan3</vt:lpstr>
      <vt:lpstr>'Planilha Orçamentária'!Area_de_impressao</vt:lpstr>
      <vt:lpstr>Cronograma!Titulos_de_impressao</vt:lpstr>
      <vt:lpstr>'Planilha Orçamentária'!Titulos_de_impressao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</dc:creator>
  <cp:lastModifiedBy>planejamento imaruí</cp:lastModifiedBy>
  <cp:lastPrinted>2014-03-18T19:36:52Z</cp:lastPrinted>
  <dcterms:created xsi:type="dcterms:W3CDTF">2013-05-22T14:18:53Z</dcterms:created>
  <dcterms:modified xsi:type="dcterms:W3CDTF">2014-09-26T14:48:30Z</dcterms:modified>
</cp:coreProperties>
</file>