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A30369-0627-4E2B-83D5-AF16824874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UMO" sheetId="10" r:id="rId1"/>
    <sheet name="OP. SIST. ÁGUA" sheetId="2" r:id="rId2"/>
    <sheet name="OP. SIST. COMERCIAL" sheetId="3" r:id="rId3"/>
    <sheet name="PROJETO SAA" sheetId="16" r:id="rId4"/>
    <sheet name="COMPOSIÇÃO SAA" sheetId="19" r:id="rId5"/>
    <sheet name="SERV. MANUT. ÁGUA " sheetId="4" r:id="rId6"/>
    <sheet name="SERV. MANUT. ELETROMECANICA" sheetId="5" r:id="rId7"/>
    <sheet name="SERV. ESPECIAIS" sheetId="6" r:id="rId8"/>
    <sheet name="CRONOGRAMA" sheetId="8" r:id="rId9"/>
    <sheet name="DNIT Mao-de-Obra" sheetId="11" r:id="rId10"/>
    <sheet name="CASAN" sheetId="13" r:id="rId11"/>
    <sheet name="BDI CONSULTORA" sheetId="14" r:id="rId12"/>
    <sheet name="BDI SERVIÇO" sheetId="21" r:id="rId13"/>
    <sheet name="Composições" sheetId="15" r:id="rId14"/>
    <sheet name="DNIT Diversos" sheetId="12" r:id="rId15"/>
  </sheets>
  <definedNames>
    <definedName name="_xlnm._FilterDatabase" localSheetId="10" hidden="1">CASAN!$A$1:$D$1316</definedName>
    <definedName name="BDI_01">'BDI CONSULTORA'!$D$18</definedName>
    <definedName name="BDI_02" localSheetId="12">'BDI SERVIÇO'!$C$18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7" i="15" l="1"/>
  <c r="G192" i="15"/>
  <c r="G191" i="15"/>
  <c r="G190" i="15"/>
  <c r="G189" i="15"/>
  <c r="G188" i="15"/>
  <c r="G187" i="15"/>
  <c r="G181" i="15"/>
  <c r="G196" i="15"/>
  <c r="G180" i="15"/>
  <c r="G179" i="15"/>
  <c r="G175" i="15"/>
  <c r="G174" i="15"/>
  <c r="G173" i="15"/>
  <c r="G172" i="15"/>
  <c r="G171" i="15"/>
  <c r="G170" i="15"/>
  <c r="G169" i="15"/>
  <c r="G168" i="15"/>
  <c r="G162" i="15"/>
  <c r="G161" i="15"/>
  <c r="G160" i="15"/>
  <c r="G159" i="15"/>
  <c r="G156" i="15"/>
  <c r="G155" i="15"/>
  <c r="G154" i="15"/>
  <c r="G153" i="15"/>
  <c r="G152" i="15"/>
  <c r="G151" i="15"/>
  <c r="G150" i="15"/>
  <c r="G149" i="15"/>
  <c r="G143" i="15"/>
  <c r="G142" i="15"/>
  <c r="G141" i="15"/>
  <c r="G140" i="15"/>
  <c r="G139" i="15"/>
  <c r="G138" i="15"/>
  <c r="G137" i="15"/>
  <c r="E137" i="15"/>
  <c r="G136" i="15"/>
  <c r="G135" i="15"/>
  <c r="G134" i="15"/>
  <c r="G133" i="15"/>
  <c r="G132" i="15"/>
  <c r="G131" i="15"/>
  <c r="G130" i="15"/>
  <c r="G123" i="15"/>
  <c r="G122" i="15"/>
  <c r="G121" i="15"/>
  <c r="G120" i="15"/>
  <c r="G119" i="15"/>
  <c r="G113" i="15"/>
  <c r="G112" i="15"/>
  <c r="G111" i="15"/>
  <c r="G105" i="15"/>
  <c r="G104" i="15"/>
  <c r="G103" i="15"/>
  <c r="G106" i="15" s="1"/>
  <c r="G96" i="15"/>
  <c r="G98" i="15" s="1"/>
  <c r="G89" i="15"/>
  <c r="G88" i="15"/>
  <c r="G87" i="15"/>
  <c r="G81" i="15"/>
  <c r="G80" i="15"/>
  <c r="G79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37" i="15"/>
  <c r="G36" i="15"/>
  <c r="G35" i="15"/>
  <c r="G38" i="15" s="1"/>
  <c r="G12" i="15"/>
  <c r="G13" i="15" s="1"/>
  <c r="G11" i="15"/>
  <c r="R5" i="15"/>
  <c r="M6" i="15" s="1"/>
  <c r="M9" i="15" s="1"/>
  <c r="M10" i="15" s="1"/>
  <c r="M11" i="15" s="1"/>
  <c r="M12" i="15" s="1"/>
  <c r="Q5" i="15"/>
  <c r="M4" i="15"/>
  <c r="G4" i="15"/>
  <c r="R3" i="15"/>
  <c r="S5" i="15" s="1"/>
  <c r="G3" i="15"/>
  <c r="C16" i="21"/>
  <c r="C18" i="21" s="1"/>
  <c r="B15" i="21"/>
  <c r="C10" i="21"/>
  <c r="C15" i="14"/>
  <c r="B14" i="14"/>
  <c r="B13" i="14"/>
  <c r="B12" i="14"/>
  <c r="D10" i="14"/>
  <c r="B6" i="14"/>
  <c r="B5" i="14"/>
  <c r="C4" i="14"/>
  <c r="D16" i="14" s="1"/>
  <c r="D18" i="14" s="1"/>
  <c r="B4" i="14"/>
  <c r="X87" i="11"/>
  <c r="Y87" i="11" s="1"/>
  <c r="U87" i="11"/>
  <c r="S87" i="11"/>
  <c r="Q87" i="11"/>
  <c r="O87" i="11"/>
  <c r="M87" i="11"/>
  <c r="K87" i="11"/>
  <c r="I87" i="11"/>
  <c r="G87" i="11"/>
  <c r="Y86" i="11"/>
  <c r="X86" i="11"/>
  <c r="W86" i="11" s="1"/>
  <c r="U86" i="11"/>
  <c r="S86" i="11"/>
  <c r="Q86" i="11"/>
  <c r="O86" i="11"/>
  <c r="M86" i="11"/>
  <c r="K86" i="11"/>
  <c r="I86" i="11"/>
  <c r="G86" i="11"/>
  <c r="Y85" i="11"/>
  <c r="X85" i="11"/>
  <c r="W85" i="11"/>
  <c r="U85" i="11"/>
  <c r="S85" i="11"/>
  <c r="Q85" i="11"/>
  <c r="O85" i="11"/>
  <c r="M85" i="11"/>
  <c r="K85" i="11"/>
  <c r="I85" i="11"/>
  <c r="G85" i="11"/>
  <c r="X84" i="11"/>
  <c r="Y84" i="11" s="1"/>
  <c r="U84" i="11"/>
  <c r="S84" i="11"/>
  <c r="Q84" i="11"/>
  <c r="O84" i="11"/>
  <c r="M84" i="11"/>
  <c r="K84" i="11"/>
  <c r="I84" i="11"/>
  <c r="G84" i="11"/>
  <c r="X83" i="11"/>
  <c r="Y83" i="11" s="1"/>
  <c r="W83" i="11"/>
  <c r="U83" i="11"/>
  <c r="S83" i="11"/>
  <c r="Q83" i="11"/>
  <c r="O83" i="11"/>
  <c r="M83" i="11"/>
  <c r="K83" i="11"/>
  <c r="I83" i="11"/>
  <c r="G83" i="11"/>
  <c r="X82" i="11"/>
  <c r="Y82" i="11" s="1"/>
  <c r="U82" i="11"/>
  <c r="S82" i="11"/>
  <c r="Q82" i="11"/>
  <c r="O82" i="11"/>
  <c r="M82" i="11"/>
  <c r="K82" i="11"/>
  <c r="I82" i="11"/>
  <c r="G82" i="11"/>
  <c r="Y81" i="11"/>
  <c r="X81" i="11"/>
  <c r="W81" i="11" s="1"/>
  <c r="U81" i="11"/>
  <c r="S81" i="11"/>
  <c r="Q81" i="11"/>
  <c r="O81" i="11"/>
  <c r="M81" i="11"/>
  <c r="K81" i="11"/>
  <c r="I81" i="11"/>
  <c r="G81" i="11"/>
  <c r="F81" i="11"/>
  <c r="U80" i="11"/>
  <c r="S80" i="11"/>
  <c r="Q80" i="11"/>
  <c r="O80" i="11"/>
  <c r="M80" i="11"/>
  <c r="K80" i="11"/>
  <c r="I80" i="11"/>
  <c r="G80" i="11"/>
  <c r="F80" i="11"/>
  <c r="X80" i="11" s="1"/>
  <c r="Y80" i="11" s="1"/>
  <c r="Y79" i="11"/>
  <c r="X79" i="11"/>
  <c r="W79" i="11" s="1"/>
  <c r="U79" i="11"/>
  <c r="S79" i="11"/>
  <c r="Q79" i="11"/>
  <c r="O79" i="11"/>
  <c r="M79" i="11"/>
  <c r="K79" i="11"/>
  <c r="I79" i="11"/>
  <c r="G79" i="11"/>
  <c r="F79" i="11"/>
  <c r="W78" i="11"/>
  <c r="U78" i="11"/>
  <c r="S78" i="11"/>
  <c r="Q78" i="11"/>
  <c r="O78" i="11"/>
  <c r="M78" i="11"/>
  <c r="K78" i="11"/>
  <c r="I78" i="11"/>
  <c r="G78" i="11"/>
  <c r="F78" i="11"/>
  <c r="X78" i="11" s="1"/>
  <c r="Y78" i="11" s="1"/>
  <c r="X77" i="11"/>
  <c r="W77" i="11" s="1"/>
  <c r="U77" i="11"/>
  <c r="S77" i="11"/>
  <c r="Q77" i="11"/>
  <c r="O77" i="11"/>
  <c r="M77" i="11"/>
  <c r="K77" i="11"/>
  <c r="I77" i="11"/>
  <c r="G77" i="11"/>
  <c r="F77" i="11"/>
  <c r="W76" i="11"/>
  <c r="U76" i="11"/>
  <c r="S76" i="11"/>
  <c r="Q76" i="11"/>
  <c r="O76" i="11"/>
  <c r="M76" i="11"/>
  <c r="K76" i="11"/>
  <c r="I76" i="11"/>
  <c r="G76" i="11"/>
  <c r="F76" i="11"/>
  <c r="X76" i="11" s="1"/>
  <c r="Y76" i="11" s="1"/>
  <c r="Y75" i="11"/>
  <c r="X75" i="11"/>
  <c r="W75" i="11" s="1"/>
  <c r="U75" i="11"/>
  <c r="S75" i="11"/>
  <c r="Q75" i="11"/>
  <c r="O75" i="11"/>
  <c r="M75" i="11"/>
  <c r="K75" i="11"/>
  <c r="I75" i="11"/>
  <c r="G75" i="11"/>
  <c r="F75" i="11"/>
  <c r="W74" i="11"/>
  <c r="U74" i="11"/>
  <c r="S74" i="11"/>
  <c r="Q74" i="11"/>
  <c r="O74" i="11"/>
  <c r="M74" i="11"/>
  <c r="K74" i="11"/>
  <c r="I74" i="11"/>
  <c r="G74" i="11"/>
  <c r="F74" i="11"/>
  <c r="X74" i="11" s="1"/>
  <c r="Y74" i="11" s="1"/>
  <c r="Y73" i="11"/>
  <c r="X73" i="11"/>
  <c r="W73" i="11" s="1"/>
  <c r="U73" i="11"/>
  <c r="S73" i="11"/>
  <c r="Q73" i="11"/>
  <c r="O73" i="11"/>
  <c r="M73" i="11"/>
  <c r="K73" i="11"/>
  <c r="I73" i="11"/>
  <c r="G73" i="11"/>
  <c r="F73" i="11"/>
  <c r="U72" i="11"/>
  <c r="S72" i="11"/>
  <c r="Q72" i="11"/>
  <c r="O72" i="11"/>
  <c r="M72" i="11"/>
  <c r="K72" i="11"/>
  <c r="I72" i="11"/>
  <c r="G72" i="11"/>
  <c r="F72" i="11"/>
  <c r="X72" i="11" s="1"/>
  <c r="Y72" i="11" s="1"/>
  <c r="Y71" i="11"/>
  <c r="X71" i="11"/>
  <c r="W71" i="11" s="1"/>
  <c r="U71" i="11"/>
  <c r="S71" i="11"/>
  <c r="Q71" i="11"/>
  <c r="O71" i="11"/>
  <c r="M71" i="11"/>
  <c r="K71" i="11"/>
  <c r="I71" i="11"/>
  <c r="G71" i="11"/>
  <c r="F71" i="11"/>
  <c r="W70" i="11"/>
  <c r="U70" i="11"/>
  <c r="S70" i="11"/>
  <c r="Q70" i="11"/>
  <c r="O70" i="11"/>
  <c r="M70" i="11"/>
  <c r="K70" i="11"/>
  <c r="I70" i="11"/>
  <c r="G70" i="11"/>
  <c r="F70" i="11"/>
  <c r="X70" i="11" s="1"/>
  <c r="Y70" i="11" s="1"/>
  <c r="X69" i="11"/>
  <c r="W69" i="11" s="1"/>
  <c r="U69" i="11"/>
  <c r="S69" i="11"/>
  <c r="Q69" i="11"/>
  <c r="O69" i="11"/>
  <c r="M69" i="11"/>
  <c r="K69" i="11"/>
  <c r="I69" i="11"/>
  <c r="G69" i="11"/>
  <c r="F69" i="11"/>
  <c r="W68" i="11"/>
  <c r="U68" i="11"/>
  <c r="S68" i="11"/>
  <c r="Q68" i="11"/>
  <c r="O68" i="11"/>
  <c r="M68" i="11"/>
  <c r="K68" i="11"/>
  <c r="I68" i="11"/>
  <c r="G68" i="11"/>
  <c r="F68" i="11"/>
  <c r="X68" i="11" s="1"/>
  <c r="Y68" i="11" s="1"/>
  <c r="Y67" i="11"/>
  <c r="X67" i="11"/>
  <c r="W67" i="11" s="1"/>
  <c r="U67" i="11"/>
  <c r="S67" i="11"/>
  <c r="Q67" i="11"/>
  <c r="O67" i="11"/>
  <c r="M67" i="11"/>
  <c r="K67" i="11"/>
  <c r="I67" i="11"/>
  <c r="G67" i="11"/>
  <c r="F67" i="11"/>
  <c r="W66" i="11"/>
  <c r="U66" i="11"/>
  <c r="S66" i="11"/>
  <c r="Q66" i="11"/>
  <c r="O66" i="11"/>
  <c r="M66" i="11"/>
  <c r="K66" i="11"/>
  <c r="I66" i="11"/>
  <c r="G66" i="11"/>
  <c r="F66" i="11"/>
  <c r="X66" i="11" s="1"/>
  <c r="Y66" i="11" s="1"/>
  <c r="Y65" i="11"/>
  <c r="X65" i="11"/>
  <c r="W65" i="11" s="1"/>
  <c r="U65" i="11"/>
  <c r="S65" i="11"/>
  <c r="Q65" i="11"/>
  <c r="O65" i="11"/>
  <c r="M65" i="11"/>
  <c r="K65" i="11"/>
  <c r="I65" i="11"/>
  <c r="G65" i="11"/>
  <c r="F65" i="11"/>
  <c r="U64" i="11"/>
  <c r="S64" i="11"/>
  <c r="Q64" i="11"/>
  <c r="O64" i="11"/>
  <c r="M64" i="11"/>
  <c r="K64" i="11"/>
  <c r="I64" i="11"/>
  <c r="G64" i="11"/>
  <c r="F64" i="11"/>
  <c r="X64" i="11" s="1"/>
  <c r="Y64" i="11" s="1"/>
  <c r="Y63" i="11"/>
  <c r="X63" i="11"/>
  <c r="W63" i="11" s="1"/>
  <c r="U63" i="11"/>
  <c r="S63" i="11"/>
  <c r="Q63" i="11"/>
  <c r="O63" i="11"/>
  <c r="M63" i="11"/>
  <c r="K63" i="11"/>
  <c r="I63" i="11"/>
  <c r="G63" i="11"/>
  <c r="F63" i="11"/>
  <c r="W62" i="11"/>
  <c r="U62" i="11"/>
  <c r="S62" i="11"/>
  <c r="Q62" i="11"/>
  <c r="O62" i="11"/>
  <c r="M62" i="11"/>
  <c r="K62" i="11"/>
  <c r="I62" i="11"/>
  <c r="G62" i="11"/>
  <c r="F62" i="11"/>
  <c r="X62" i="11" s="1"/>
  <c r="Y62" i="11" s="1"/>
  <c r="X61" i="11"/>
  <c r="W61" i="11" s="1"/>
  <c r="U61" i="11"/>
  <c r="S61" i="11"/>
  <c r="Q61" i="11"/>
  <c r="O61" i="11"/>
  <c r="M61" i="11"/>
  <c r="K61" i="11"/>
  <c r="I61" i="11"/>
  <c r="G61" i="11"/>
  <c r="F61" i="11"/>
  <c r="U60" i="11"/>
  <c r="S60" i="11"/>
  <c r="Q60" i="11"/>
  <c r="O60" i="11"/>
  <c r="M60" i="11"/>
  <c r="K60" i="11"/>
  <c r="I60" i="11"/>
  <c r="G60" i="11"/>
  <c r="F60" i="11"/>
  <c r="X60" i="11" s="1"/>
  <c r="Y60" i="11" s="1"/>
  <c r="Y59" i="11"/>
  <c r="X59" i="11"/>
  <c r="W59" i="11" s="1"/>
  <c r="U59" i="11"/>
  <c r="S59" i="11"/>
  <c r="Q59" i="11"/>
  <c r="O59" i="11"/>
  <c r="M59" i="11"/>
  <c r="K59" i="11"/>
  <c r="I59" i="11"/>
  <c r="G59" i="11"/>
  <c r="F59" i="11"/>
  <c r="W58" i="11"/>
  <c r="U58" i="11"/>
  <c r="S58" i="11"/>
  <c r="Q58" i="11"/>
  <c r="O58" i="11"/>
  <c r="M58" i="11"/>
  <c r="K58" i="11"/>
  <c r="I58" i="11"/>
  <c r="G58" i="11"/>
  <c r="F58" i="11"/>
  <c r="X58" i="11" s="1"/>
  <c r="Y58" i="11" s="1"/>
  <c r="X57" i="11"/>
  <c r="W57" i="11" s="1"/>
  <c r="U57" i="11"/>
  <c r="S57" i="11"/>
  <c r="Q57" i="11"/>
  <c r="O57" i="11"/>
  <c r="M57" i="11"/>
  <c r="K57" i="11"/>
  <c r="I57" i="11"/>
  <c r="G57" i="11"/>
  <c r="F57" i="11"/>
  <c r="U56" i="11"/>
  <c r="S56" i="11"/>
  <c r="Q56" i="11"/>
  <c r="O56" i="11"/>
  <c r="M56" i="11"/>
  <c r="K56" i="11"/>
  <c r="I56" i="11"/>
  <c r="G56" i="11"/>
  <c r="F56" i="11"/>
  <c r="X56" i="11" s="1"/>
  <c r="Y56" i="11" s="1"/>
  <c r="Y55" i="11"/>
  <c r="X55" i="11"/>
  <c r="W55" i="11" s="1"/>
  <c r="U55" i="11"/>
  <c r="S55" i="11"/>
  <c r="Q55" i="11"/>
  <c r="O55" i="11"/>
  <c r="M55" i="11"/>
  <c r="K55" i="11"/>
  <c r="I55" i="11"/>
  <c r="G55" i="11"/>
  <c r="F55" i="11"/>
  <c r="W54" i="11"/>
  <c r="U54" i="11"/>
  <c r="S54" i="11"/>
  <c r="Q54" i="11"/>
  <c r="O54" i="11"/>
  <c r="M54" i="11"/>
  <c r="K54" i="11"/>
  <c r="I54" i="11"/>
  <c r="G54" i="11"/>
  <c r="F54" i="11"/>
  <c r="X54" i="11" s="1"/>
  <c r="Y54" i="11" s="1"/>
  <c r="X53" i="11"/>
  <c r="W53" i="11" s="1"/>
  <c r="U53" i="11"/>
  <c r="S53" i="11"/>
  <c r="Q53" i="11"/>
  <c r="O53" i="11"/>
  <c r="M53" i="11"/>
  <c r="K53" i="11"/>
  <c r="I53" i="11"/>
  <c r="G53" i="11"/>
  <c r="F53" i="11"/>
  <c r="U52" i="11"/>
  <c r="S52" i="11"/>
  <c r="Q52" i="11"/>
  <c r="O52" i="11"/>
  <c r="M52" i="11"/>
  <c r="K52" i="11"/>
  <c r="I52" i="11"/>
  <c r="G52" i="11"/>
  <c r="F52" i="11"/>
  <c r="X52" i="11" s="1"/>
  <c r="Y52" i="11" s="1"/>
  <c r="Y51" i="11"/>
  <c r="X51" i="11"/>
  <c r="W51" i="11" s="1"/>
  <c r="U51" i="11"/>
  <c r="S51" i="11"/>
  <c r="Q51" i="11"/>
  <c r="O51" i="11"/>
  <c r="M51" i="11"/>
  <c r="K51" i="11"/>
  <c r="I51" i="11"/>
  <c r="G51" i="11"/>
  <c r="F51" i="11"/>
  <c r="U50" i="11"/>
  <c r="S50" i="11"/>
  <c r="Q50" i="11"/>
  <c r="O50" i="11"/>
  <c r="M50" i="11"/>
  <c r="K50" i="11"/>
  <c r="I50" i="11"/>
  <c r="G50" i="11"/>
  <c r="F50" i="11"/>
  <c r="X50" i="11" s="1"/>
  <c r="Y50" i="11" s="1"/>
  <c r="X49" i="11"/>
  <c r="W49" i="11" s="1"/>
  <c r="U49" i="11"/>
  <c r="S49" i="11"/>
  <c r="Q49" i="11"/>
  <c r="O49" i="11"/>
  <c r="M49" i="11"/>
  <c r="K49" i="11"/>
  <c r="I49" i="11"/>
  <c r="G49" i="11"/>
  <c r="F49" i="11"/>
  <c r="Y48" i="11"/>
  <c r="U48" i="11"/>
  <c r="S48" i="11"/>
  <c r="Q48" i="11"/>
  <c r="O48" i="11"/>
  <c r="M48" i="11"/>
  <c r="K48" i="11"/>
  <c r="I48" i="11"/>
  <c r="G48" i="11"/>
  <c r="F48" i="11"/>
  <c r="X48" i="11" s="1"/>
  <c r="W48" i="11" s="1"/>
  <c r="X47" i="11"/>
  <c r="W47" i="11" s="1"/>
  <c r="U47" i="11"/>
  <c r="S47" i="11"/>
  <c r="Q47" i="11"/>
  <c r="O47" i="11"/>
  <c r="M47" i="11"/>
  <c r="K47" i="11"/>
  <c r="I47" i="11"/>
  <c r="G47" i="11"/>
  <c r="F47" i="11"/>
  <c r="W46" i="11"/>
  <c r="U46" i="11"/>
  <c r="S46" i="11"/>
  <c r="Q46" i="11"/>
  <c r="O46" i="11"/>
  <c r="M46" i="11"/>
  <c r="K46" i="11"/>
  <c r="I46" i="11"/>
  <c r="G46" i="11"/>
  <c r="F46" i="11"/>
  <c r="X46" i="11" s="1"/>
  <c r="Y46" i="11" s="1"/>
  <c r="X45" i="11"/>
  <c r="W45" i="11" s="1"/>
  <c r="U45" i="11"/>
  <c r="S45" i="11"/>
  <c r="Q45" i="11"/>
  <c r="O45" i="11"/>
  <c r="M45" i="11"/>
  <c r="K45" i="11"/>
  <c r="I45" i="11"/>
  <c r="G45" i="11"/>
  <c r="F45" i="11"/>
  <c r="U44" i="11"/>
  <c r="S44" i="11"/>
  <c r="Q44" i="11"/>
  <c r="O44" i="11"/>
  <c r="M44" i="11"/>
  <c r="K44" i="11"/>
  <c r="I44" i="11"/>
  <c r="G44" i="11"/>
  <c r="F44" i="11"/>
  <c r="X44" i="11" s="1"/>
  <c r="Y44" i="11" s="1"/>
  <c r="Y43" i="11"/>
  <c r="X43" i="11"/>
  <c r="W43" i="11" s="1"/>
  <c r="U43" i="11"/>
  <c r="S43" i="11"/>
  <c r="Q43" i="11"/>
  <c r="O43" i="11"/>
  <c r="M43" i="11"/>
  <c r="K43" i="11"/>
  <c r="I43" i="11"/>
  <c r="G43" i="11"/>
  <c r="F43" i="11"/>
  <c r="U42" i="11"/>
  <c r="S42" i="11"/>
  <c r="Q42" i="11"/>
  <c r="O42" i="11"/>
  <c r="M42" i="11"/>
  <c r="K42" i="11"/>
  <c r="I42" i="11"/>
  <c r="G42" i="11"/>
  <c r="F42" i="11"/>
  <c r="X42" i="11" s="1"/>
  <c r="Y42" i="11" s="1"/>
  <c r="X41" i="11"/>
  <c r="W41" i="11" s="1"/>
  <c r="U41" i="11"/>
  <c r="S41" i="11"/>
  <c r="Q41" i="11"/>
  <c r="O41" i="11"/>
  <c r="M41" i="11"/>
  <c r="K41" i="11"/>
  <c r="I41" i="11"/>
  <c r="G41" i="11"/>
  <c r="F41" i="11"/>
  <c r="Y40" i="11"/>
  <c r="U40" i="11"/>
  <c r="S40" i="11"/>
  <c r="Q40" i="11"/>
  <c r="O40" i="11"/>
  <c r="M40" i="11"/>
  <c r="K40" i="11"/>
  <c r="I40" i="11"/>
  <c r="G40" i="11"/>
  <c r="F40" i="11"/>
  <c r="X40" i="11" s="1"/>
  <c r="W40" i="11" s="1"/>
  <c r="X39" i="11"/>
  <c r="W39" i="11" s="1"/>
  <c r="U39" i="11"/>
  <c r="S39" i="11"/>
  <c r="Q39" i="11"/>
  <c r="O39" i="11"/>
  <c r="M39" i="11"/>
  <c r="K39" i="11"/>
  <c r="I39" i="11"/>
  <c r="G39" i="11"/>
  <c r="F39" i="11"/>
  <c r="W38" i="11"/>
  <c r="U38" i="11"/>
  <c r="S38" i="11"/>
  <c r="Q38" i="11"/>
  <c r="O38" i="11"/>
  <c r="M38" i="11"/>
  <c r="K38" i="11"/>
  <c r="I38" i="11"/>
  <c r="G38" i="11"/>
  <c r="F38" i="11"/>
  <c r="X38" i="11" s="1"/>
  <c r="Y38" i="11" s="1"/>
  <c r="X37" i="11"/>
  <c r="W37" i="11" s="1"/>
  <c r="U37" i="11"/>
  <c r="S37" i="11"/>
  <c r="Q37" i="11"/>
  <c r="O37" i="11"/>
  <c r="M37" i="11"/>
  <c r="K37" i="11"/>
  <c r="I37" i="11"/>
  <c r="G37" i="11"/>
  <c r="F37" i="11"/>
  <c r="U36" i="11"/>
  <c r="S36" i="11"/>
  <c r="Q36" i="11"/>
  <c r="O36" i="11"/>
  <c r="M36" i="11"/>
  <c r="K36" i="11"/>
  <c r="I36" i="11"/>
  <c r="G36" i="11"/>
  <c r="F36" i="11"/>
  <c r="X36" i="11" s="1"/>
  <c r="Y36" i="11" s="1"/>
  <c r="Y35" i="11"/>
  <c r="X35" i="11"/>
  <c r="W35" i="11" s="1"/>
  <c r="U35" i="11"/>
  <c r="S35" i="11"/>
  <c r="Q35" i="11"/>
  <c r="O35" i="11"/>
  <c r="M35" i="11"/>
  <c r="K35" i="11"/>
  <c r="I35" i="11"/>
  <c r="G35" i="11"/>
  <c r="F35" i="11"/>
  <c r="Y34" i="11"/>
  <c r="X34" i="11"/>
  <c r="W34" i="11"/>
  <c r="U34" i="11"/>
  <c r="S34" i="11"/>
  <c r="Q34" i="11"/>
  <c r="O34" i="11"/>
  <c r="M34" i="11"/>
  <c r="K34" i="11"/>
  <c r="I34" i="11"/>
  <c r="G34" i="11"/>
  <c r="F34" i="11"/>
  <c r="X33" i="11"/>
  <c r="W33" i="11" s="1"/>
  <c r="U33" i="11"/>
  <c r="S33" i="11"/>
  <c r="Q33" i="11"/>
  <c r="O33" i="11"/>
  <c r="M33" i="11"/>
  <c r="K33" i="11"/>
  <c r="I33" i="11"/>
  <c r="G33" i="11"/>
  <c r="F33" i="11"/>
  <c r="U32" i="11"/>
  <c r="S32" i="11"/>
  <c r="Q32" i="11"/>
  <c r="O32" i="11"/>
  <c r="M32" i="11"/>
  <c r="K32" i="11"/>
  <c r="I32" i="11"/>
  <c r="G32" i="11"/>
  <c r="F32" i="11"/>
  <c r="X32" i="11" s="1"/>
  <c r="X31" i="11"/>
  <c r="W31" i="11" s="1"/>
  <c r="U31" i="11"/>
  <c r="S31" i="11"/>
  <c r="Q31" i="11"/>
  <c r="O31" i="11"/>
  <c r="M31" i="11"/>
  <c r="K31" i="11"/>
  <c r="I31" i="11"/>
  <c r="G31" i="11"/>
  <c r="F31" i="11"/>
  <c r="U30" i="11"/>
  <c r="S30" i="11"/>
  <c r="Q30" i="11"/>
  <c r="O30" i="11"/>
  <c r="M30" i="11"/>
  <c r="K30" i="11"/>
  <c r="I30" i="11"/>
  <c r="G30" i="11"/>
  <c r="F30" i="11"/>
  <c r="X30" i="11" s="1"/>
  <c r="Y29" i="11"/>
  <c r="X29" i="11"/>
  <c r="W29" i="11" s="1"/>
  <c r="U29" i="11"/>
  <c r="S29" i="11"/>
  <c r="Q29" i="11"/>
  <c r="O29" i="11"/>
  <c r="M29" i="11"/>
  <c r="K29" i="11"/>
  <c r="I29" i="11"/>
  <c r="G29" i="11"/>
  <c r="F29" i="11"/>
  <c r="Y28" i="11"/>
  <c r="X28" i="11"/>
  <c r="W28" i="11" s="1"/>
  <c r="U28" i="11"/>
  <c r="S28" i="11"/>
  <c r="Q28" i="11"/>
  <c r="O28" i="11"/>
  <c r="M28" i="11"/>
  <c r="K28" i="11"/>
  <c r="I28" i="11"/>
  <c r="G28" i="11"/>
  <c r="F28" i="11"/>
  <c r="X27" i="11"/>
  <c r="W27" i="11" s="1"/>
  <c r="U27" i="11"/>
  <c r="S27" i="11"/>
  <c r="Q27" i="11"/>
  <c r="O27" i="11"/>
  <c r="M27" i="11"/>
  <c r="K27" i="11"/>
  <c r="I27" i="11"/>
  <c r="G27" i="11"/>
  <c r="F27" i="11"/>
  <c r="X26" i="11"/>
  <c r="Y26" i="11" s="1"/>
  <c r="U26" i="11"/>
  <c r="S26" i="11"/>
  <c r="Q26" i="11"/>
  <c r="O26" i="11"/>
  <c r="M26" i="11"/>
  <c r="K26" i="11"/>
  <c r="I26" i="11"/>
  <c r="G26" i="11"/>
  <c r="F26" i="11"/>
  <c r="Y25" i="11"/>
  <c r="X25" i="11"/>
  <c r="W25" i="11" s="1"/>
  <c r="U25" i="11"/>
  <c r="S25" i="11"/>
  <c r="Q25" i="11"/>
  <c r="O25" i="11"/>
  <c r="M25" i="11"/>
  <c r="K25" i="11"/>
  <c r="I25" i="11"/>
  <c r="G25" i="11"/>
  <c r="F25" i="11"/>
  <c r="X24" i="11"/>
  <c r="Y24" i="11" s="1"/>
  <c r="W24" i="11"/>
  <c r="U24" i="11"/>
  <c r="S24" i="11"/>
  <c r="Q24" i="11"/>
  <c r="O24" i="11"/>
  <c r="M24" i="11"/>
  <c r="K24" i="11"/>
  <c r="I24" i="11"/>
  <c r="G24" i="11"/>
  <c r="F24" i="11"/>
  <c r="X23" i="11"/>
  <c r="W23" i="11" s="1"/>
  <c r="U23" i="11"/>
  <c r="S23" i="11"/>
  <c r="Q23" i="11"/>
  <c r="O23" i="11"/>
  <c r="M23" i="11"/>
  <c r="K23" i="11"/>
  <c r="I23" i="11"/>
  <c r="G23" i="11"/>
  <c r="F23" i="11"/>
  <c r="U22" i="11"/>
  <c r="S22" i="11"/>
  <c r="Q22" i="11"/>
  <c r="O22" i="11"/>
  <c r="M22" i="11"/>
  <c r="K22" i="11"/>
  <c r="I22" i="11"/>
  <c r="G22" i="11"/>
  <c r="F22" i="11"/>
  <c r="X22" i="11" s="1"/>
  <c r="Y21" i="11"/>
  <c r="X21" i="11"/>
  <c r="W21" i="11" s="1"/>
  <c r="U21" i="11"/>
  <c r="S21" i="11"/>
  <c r="Q21" i="11"/>
  <c r="O21" i="11"/>
  <c r="M21" i="11"/>
  <c r="K21" i="11"/>
  <c r="I21" i="11"/>
  <c r="G21" i="11"/>
  <c r="F21" i="11"/>
  <c r="U20" i="11"/>
  <c r="S20" i="11"/>
  <c r="Q20" i="11"/>
  <c r="O20" i="11"/>
  <c r="M20" i="11"/>
  <c r="K20" i="11"/>
  <c r="I20" i="11"/>
  <c r="G20" i="11"/>
  <c r="F20" i="11"/>
  <c r="X20" i="11" s="1"/>
  <c r="Y19" i="11"/>
  <c r="X19" i="11"/>
  <c r="W19" i="11" s="1"/>
  <c r="U19" i="11"/>
  <c r="S19" i="11"/>
  <c r="Q19" i="11"/>
  <c r="O19" i="11"/>
  <c r="M19" i="11"/>
  <c r="K19" i="11"/>
  <c r="I19" i="11"/>
  <c r="G19" i="11"/>
  <c r="F19" i="11"/>
  <c r="Y18" i="11"/>
  <c r="X18" i="11"/>
  <c r="W18" i="11"/>
  <c r="U18" i="11"/>
  <c r="S18" i="11"/>
  <c r="Q18" i="11"/>
  <c r="O18" i="11"/>
  <c r="M18" i="11"/>
  <c r="K18" i="11"/>
  <c r="I18" i="11"/>
  <c r="G18" i="11"/>
  <c r="F18" i="11"/>
  <c r="X17" i="11"/>
  <c r="W17" i="11" s="1"/>
  <c r="U17" i="11"/>
  <c r="S17" i="11"/>
  <c r="Q17" i="11"/>
  <c r="O17" i="11"/>
  <c r="M17" i="11"/>
  <c r="K17" i="11"/>
  <c r="I17" i="11"/>
  <c r="G17" i="11"/>
  <c r="F17" i="11"/>
  <c r="U16" i="11"/>
  <c r="S16" i="11"/>
  <c r="Q16" i="11"/>
  <c r="O16" i="11"/>
  <c r="M16" i="11"/>
  <c r="K16" i="11"/>
  <c r="I16" i="11"/>
  <c r="G16" i="11"/>
  <c r="F16" i="11"/>
  <c r="X16" i="11" s="1"/>
  <c r="X15" i="11"/>
  <c r="W15" i="11" s="1"/>
  <c r="U15" i="11"/>
  <c r="S15" i="11"/>
  <c r="Q15" i="11"/>
  <c r="O15" i="11"/>
  <c r="M15" i="11"/>
  <c r="K15" i="11"/>
  <c r="I15" i="11"/>
  <c r="G15" i="11"/>
  <c r="F15" i="11"/>
  <c r="U14" i="11"/>
  <c r="S14" i="11"/>
  <c r="Q14" i="11"/>
  <c r="O14" i="11"/>
  <c r="M14" i="11"/>
  <c r="K14" i="11"/>
  <c r="I14" i="11"/>
  <c r="G14" i="11"/>
  <c r="F14" i="11"/>
  <c r="X14" i="11" s="1"/>
  <c r="Y13" i="11"/>
  <c r="X13" i="11"/>
  <c r="W13" i="11" s="1"/>
  <c r="U13" i="11"/>
  <c r="S13" i="11"/>
  <c r="Q13" i="11"/>
  <c r="O13" i="11"/>
  <c r="M13" i="11"/>
  <c r="K13" i="11"/>
  <c r="I13" i="11"/>
  <c r="G13" i="11"/>
  <c r="F13" i="11"/>
  <c r="Y12" i="11"/>
  <c r="X12" i="11"/>
  <c r="W12" i="11" s="1"/>
  <c r="U12" i="11"/>
  <c r="S12" i="11"/>
  <c r="Q12" i="11"/>
  <c r="O12" i="11"/>
  <c r="M12" i="11"/>
  <c r="K12" i="11"/>
  <c r="I12" i="11"/>
  <c r="G12" i="11"/>
  <c r="F12" i="11"/>
  <c r="X11" i="11"/>
  <c r="W11" i="11" s="1"/>
  <c r="U11" i="11"/>
  <c r="S11" i="11"/>
  <c r="Q11" i="11"/>
  <c r="O11" i="11"/>
  <c r="M11" i="11"/>
  <c r="K11" i="11"/>
  <c r="I11" i="11"/>
  <c r="G11" i="11"/>
  <c r="F11" i="11"/>
  <c r="X10" i="11"/>
  <c r="Y10" i="11" s="1"/>
  <c r="U10" i="11"/>
  <c r="S10" i="11"/>
  <c r="Q10" i="11"/>
  <c r="O10" i="11"/>
  <c r="M10" i="11"/>
  <c r="K10" i="11"/>
  <c r="I10" i="11"/>
  <c r="G10" i="11"/>
  <c r="F10" i="11"/>
  <c r="Y9" i="11"/>
  <c r="X9" i="11"/>
  <c r="W9" i="11" s="1"/>
  <c r="U9" i="11"/>
  <c r="S9" i="11"/>
  <c r="Q9" i="11"/>
  <c r="O9" i="11"/>
  <c r="M9" i="11"/>
  <c r="K9" i="11"/>
  <c r="I9" i="11"/>
  <c r="G9" i="11"/>
  <c r="F9" i="11"/>
  <c r="X8" i="11"/>
  <c r="Y8" i="11" s="1"/>
  <c r="W8" i="11"/>
  <c r="U8" i="11"/>
  <c r="S8" i="11"/>
  <c r="Q8" i="11"/>
  <c r="O8" i="11"/>
  <c r="M8" i="11"/>
  <c r="K8" i="11"/>
  <c r="I8" i="11"/>
  <c r="G8" i="11"/>
  <c r="F8" i="11"/>
  <c r="X7" i="11"/>
  <c r="W7" i="11" s="1"/>
  <c r="U7" i="11"/>
  <c r="S7" i="11"/>
  <c r="Q7" i="11"/>
  <c r="O7" i="11"/>
  <c r="M7" i="11"/>
  <c r="K7" i="11"/>
  <c r="I7" i="11"/>
  <c r="G7" i="11"/>
  <c r="F7" i="11"/>
  <c r="U6" i="11"/>
  <c r="S6" i="11"/>
  <c r="Q6" i="11"/>
  <c r="O6" i="11"/>
  <c r="M6" i="11"/>
  <c r="K6" i="11"/>
  <c r="I6" i="11"/>
  <c r="G6" i="11"/>
  <c r="F6" i="11"/>
  <c r="X6" i="11" s="1"/>
  <c r="Y5" i="11"/>
  <c r="X5" i="11"/>
  <c r="W5" i="11" s="1"/>
  <c r="U5" i="11"/>
  <c r="S5" i="11"/>
  <c r="Q5" i="11"/>
  <c r="O5" i="11"/>
  <c r="M5" i="11"/>
  <c r="K5" i="11"/>
  <c r="I5" i="11"/>
  <c r="G5" i="11"/>
  <c r="F5" i="11"/>
  <c r="U4" i="11"/>
  <c r="S4" i="11"/>
  <c r="Q4" i="11"/>
  <c r="O4" i="11"/>
  <c r="M4" i="11"/>
  <c r="K4" i="11"/>
  <c r="I4" i="11"/>
  <c r="G4" i="11"/>
  <c r="F4" i="11"/>
  <c r="X4" i="11" s="1"/>
  <c r="Y3" i="11"/>
  <c r="X3" i="11"/>
  <c r="W3" i="11" s="1"/>
  <c r="U3" i="11"/>
  <c r="S3" i="11"/>
  <c r="Q3" i="11"/>
  <c r="O3" i="11"/>
  <c r="M3" i="11"/>
  <c r="K3" i="11"/>
  <c r="I3" i="11"/>
  <c r="G3" i="11"/>
  <c r="F3" i="11"/>
  <c r="Y2" i="11"/>
  <c r="X2" i="11"/>
  <c r="W2" i="11"/>
  <c r="U2" i="11"/>
  <c r="S2" i="11"/>
  <c r="Q2" i="11"/>
  <c r="O2" i="11"/>
  <c r="M2" i="11"/>
  <c r="K2" i="11"/>
  <c r="I2" i="11"/>
  <c r="G2" i="11"/>
  <c r="F2" i="11"/>
  <c r="G3" i="6"/>
  <c r="H3" i="6" s="1"/>
  <c r="G2" i="6"/>
  <c r="H2" i="6" s="1"/>
  <c r="H4" i="6" s="1"/>
  <c r="C16" i="10" s="1"/>
  <c r="F33" i="5"/>
  <c r="G33" i="5" s="1"/>
  <c r="F32" i="5"/>
  <c r="G32" i="5" s="1"/>
  <c r="F31" i="5"/>
  <c r="G31" i="5" s="1"/>
  <c r="F29" i="5"/>
  <c r="G29" i="5" s="1"/>
  <c r="F28" i="5"/>
  <c r="G28" i="5" s="1"/>
  <c r="G27" i="5"/>
  <c r="F27" i="5"/>
  <c r="G25" i="5"/>
  <c r="F25" i="5"/>
  <c r="F24" i="5"/>
  <c r="G24" i="5" s="1"/>
  <c r="G23" i="5"/>
  <c r="F23" i="5"/>
  <c r="F21" i="5"/>
  <c r="G21" i="5" s="1"/>
  <c r="F20" i="5"/>
  <c r="G20" i="5" s="1"/>
  <c r="F19" i="5"/>
  <c r="G19" i="5" s="1"/>
  <c r="F17" i="5"/>
  <c r="G17" i="5" s="1"/>
  <c r="F16" i="5"/>
  <c r="G16" i="5" s="1"/>
  <c r="G15" i="5"/>
  <c r="F15" i="5"/>
  <c r="F13" i="5"/>
  <c r="G13" i="5" s="1"/>
  <c r="G12" i="5"/>
  <c r="F12" i="5"/>
  <c r="G11" i="5"/>
  <c r="F11" i="5"/>
  <c r="F9" i="5"/>
  <c r="G9" i="5" s="1"/>
  <c r="F8" i="5"/>
  <c r="G8" i="5" s="1"/>
  <c r="G7" i="5"/>
  <c r="F7" i="5"/>
  <c r="F5" i="5"/>
  <c r="G5" i="5" s="1"/>
  <c r="F4" i="5"/>
  <c r="G4" i="5" s="1"/>
  <c r="F3" i="5"/>
  <c r="G3" i="5" s="1"/>
  <c r="G73" i="4"/>
  <c r="H73" i="4" s="1"/>
  <c r="G72" i="4"/>
  <c r="H72" i="4" s="1"/>
  <c r="G70" i="4"/>
  <c r="H70" i="4" s="1"/>
  <c r="G69" i="4"/>
  <c r="H69" i="4" s="1"/>
  <c r="D69" i="4"/>
  <c r="H68" i="4"/>
  <c r="G68" i="4"/>
  <c r="D67" i="4"/>
  <c r="G66" i="4"/>
  <c r="H66" i="4" s="1"/>
  <c r="D66" i="4"/>
  <c r="G65" i="4"/>
  <c r="H65" i="4" s="1"/>
  <c r="D65" i="4"/>
  <c r="G64" i="4"/>
  <c r="H64" i="4" s="1"/>
  <c r="D64" i="4"/>
  <c r="G63" i="4"/>
  <c r="H63" i="4" s="1"/>
  <c r="D63" i="4"/>
  <c r="D62" i="4"/>
  <c r="G61" i="4"/>
  <c r="H61" i="4" s="1"/>
  <c r="D61" i="4"/>
  <c r="G60" i="4"/>
  <c r="H60" i="4" s="1"/>
  <c r="D60" i="4"/>
  <c r="G59" i="4"/>
  <c r="H59" i="4" s="1"/>
  <c r="D59" i="4"/>
  <c r="G58" i="4"/>
  <c r="H58" i="4" s="1"/>
  <c r="D58" i="4"/>
  <c r="G57" i="4"/>
  <c r="H57" i="4" s="1"/>
  <c r="D57" i="4"/>
  <c r="G56" i="4"/>
  <c r="H56" i="4" s="1"/>
  <c r="D56" i="4"/>
  <c r="H55" i="4"/>
  <c r="G55" i="4"/>
  <c r="D55" i="4"/>
  <c r="D54" i="4"/>
  <c r="G53" i="4"/>
  <c r="H53" i="4" s="1"/>
  <c r="D53" i="4"/>
  <c r="G52" i="4"/>
  <c r="H52" i="4" s="1"/>
  <c r="D52" i="4"/>
  <c r="G51" i="4"/>
  <c r="H51" i="4" s="1"/>
  <c r="D51" i="4"/>
  <c r="G50" i="4"/>
  <c r="H50" i="4" s="1"/>
  <c r="D50" i="4"/>
  <c r="H49" i="4"/>
  <c r="G49" i="4"/>
  <c r="D49" i="4"/>
  <c r="G48" i="4"/>
  <c r="H48" i="4" s="1"/>
  <c r="D48" i="4"/>
  <c r="H47" i="4"/>
  <c r="G47" i="4"/>
  <c r="D47" i="4"/>
  <c r="D46" i="4"/>
  <c r="H45" i="4"/>
  <c r="G45" i="4"/>
  <c r="D45" i="4"/>
  <c r="H44" i="4"/>
  <c r="G44" i="4"/>
  <c r="D44" i="4"/>
  <c r="G43" i="4"/>
  <c r="H43" i="4" s="1"/>
  <c r="D43" i="4"/>
  <c r="H42" i="4"/>
  <c r="G42" i="4"/>
  <c r="D42" i="4"/>
  <c r="H41" i="4"/>
  <c r="G41" i="4"/>
  <c r="D41" i="4"/>
  <c r="G40" i="4"/>
  <c r="H40" i="4" s="1"/>
  <c r="D40" i="4"/>
  <c r="H39" i="4"/>
  <c r="G39" i="4"/>
  <c r="D39" i="4"/>
  <c r="D38" i="4"/>
  <c r="G37" i="4"/>
  <c r="H37" i="4" s="1"/>
  <c r="D37" i="4"/>
  <c r="H36" i="4"/>
  <c r="G36" i="4"/>
  <c r="D36" i="4"/>
  <c r="G35" i="4"/>
  <c r="H35" i="4" s="1"/>
  <c r="G34" i="4"/>
  <c r="H34" i="4" s="1"/>
  <c r="G33" i="4"/>
  <c r="H33" i="4" s="1"/>
  <c r="D33" i="4"/>
  <c r="G32" i="4"/>
  <c r="H32" i="4" s="1"/>
  <c r="D32" i="4"/>
  <c r="H31" i="4"/>
  <c r="G31" i="4"/>
  <c r="D31" i="4"/>
  <c r="G30" i="4"/>
  <c r="H30" i="4" s="1"/>
  <c r="D30" i="4"/>
  <c r="H29" i="4"/>
  <c r="G29" i="4"/>
  <c r="D29" i="4"/>
  <c r="G28" i="4"/>
  <c r="H28" i="4" s="1"/>
  <c r="G27" i="4"/>
  <c r="H27" i="4" s="1"/>
  <c r="D27" i="4"/>
  <c r="G26" i="4"/>
  <c r="H26" i="4" s="1"/>
  <c r="G25" i="4"/>
  <c r="H25" i="4" s="1"/>
  <c r="D25" i="4"/>
  <c r="G24" i="4"/>
  <c r="H24" i="4" s="1"/>
  <c r="D24" i="4"/>
  <c r="G23" i="4"/>
  <c r="H23" i="4" s="1"/>
  <c r="G22" i="4"/>
  <c r="H22" i="4" s="1"/>
  <c r="D22" i="4"/>
  <c r="G21" i="4"/>
  <c r="H21" i="4" s="1"/>
  <c r="G20" i="4"/>
  <c r="H20" i="4" s="1"/>
  <c r="D20" i="4"/>
  <c r="H19" i="4"/>
  <c r="G19" i="4"/>
  <c r="D19" i="4"/>
  <c r="H18" i="4"/>
  <c r="G18" i="4"/>
  <c r="D18" i="4"/>
  <c r="H17" i="4"/>
  <c r="G17" i="4"/>
  <c r="D17" i="4"/>
  <c r="G16" i="4"/>
  <c r="H16" i="4" s="1"/>
  <c r="D16" i="4"/>
  <c r="H15" i="4"/>
  <c r="G15" i="4"/>
  <c r="D15" i="4"/>
  <c r="G14" i="4"/>
  <c r="H14" i="4" s="1"/>
  <c r="D14" i="4"/>
  <c r="G13" i="4"/>
  <c r="H13" i="4" s="1"/>
  <c r="D13" i="4"/>
  <c r="G12" i="4"/>
  <c r="H12" i="4" s="1"/>
  <c r="D12" i="4"/>
  <c r="G11" i="4"/>
  <c r="H11" i="4" s="1"/>
  <c r="D11" i="4"/>
  <c r="G10" i="4"/>
  <c r="H10" i="4" s="1"/>
  <c r="D10" i="4"/>
  <c r="H9" i="4"/>
  <c r="G9" i="4"/>
  <c r="G8" i="4"/>
  <c r="H8" i="4" s="1"/>
  <c r="D8" i="4"/>
  <c r="H7" i="4"/>
  <c r="G7" i="4"/>
  <c r="G6" i="4"/>
  <c r="H6" i="4" s="1"/>
  <c r="G5" i="4"/>
  <c r="H5" i="4" s="1"/>
  <c r="G4" i="4"/>
  <c r="H4" i="4" s="1"/>
  <c r="H3" i="4"/>
  <c r="G3" i="4"/>
  <c r="G2" i="4"/>
  <c r="H2" i="4" s="1"/>
  <c r="H90" i="19"/>
  <c r="I90" i="19" s="1"/>
  <c r="H88" i="19"/>
  <c r="I88" i="19" s="1"/>
  <c r="H86" i="19"/>
  <c r="I86" i="19" s="1"/>
  <c r="H84" i="19"/>
  <c r="I84" i="19" s="1"/>
  <c r="H83" i="19"/>
  <c r="I83" i="19" s="1"/>
  <c r="H81" i="19"/>
  <c r="I81" i="19" s="1"/>
  <c r="H79" i="19"/>
  <c r="I79" i="19" s="1"/>
  <c r="H77" i="19"/>
  <c r="I77" i="19" s="1"/>
  <c r="H74" i="19"/>
  <c r="I74" i="19" s="1"/>
  <c r="H72" i="19"/>
  <c r="I72" i="19" s="1"/>
  <c r="H70" i="19"/>
  <c r="I70" i="19" s="1"/>
  <c r="H68" i="19"/>
  <c r="I68" i="19" s="1"/>
  <c r="H65" i="19"/>
  <c r="I65" i="19" s="1"/>
  <c r="H63" i="19"/>
  <c r="I63" i="19" s="1"/>
  <c r="E56" i="19"/>
  <c r="D54" i="19"/>
  <c r="E41" i="19"/>
  <c r="I40" i="19"/>
  <c r="H39" i="19"/>
  <c r="I39" i="19" s="1"/>
  <c r="D39" i="19"/>
  <c r="I38" i="19"/>
  <c r="E25" i="19"/>
  <c r="I24" i="19"/>
  <c r="H23" i="19"/>
  <c r="I23" i="19" s="1"/>
  <c r="D23" i="19"/>
  <c r="I22" i="19"/>
  <c r="E12" i="19"/>
  <c r="I11" i="19"/>
  <c r="D10" i="19"/>
  <c r="I9" i="19"/>
  <c r="E15" i="3"/>
  <c r="E14" i="3"/>
  <c r="H13" i="3"/>
  <c r="I13" i="3" s="1"/>
  <c r="E13" i="3"/>
  <c r="E12" i="2"/>
  <c r="E11" i="2"/>
  <c r="E10" i="2"/>
  <c r="I9" i="2"/>
  <c r="D8" i="2"/>
  <c r="I7" i="2"/>
  <c r="G124" i="15" l="1"/>
  <c r="G114" i="15"/>
  <c r="G91" i="15"/>
  <c r="G82" i="15"/>
  <c r="G56" i="15"/>
  <c r="G5" i="15"/>
  <c r="D14" i="14"/>
  <c r="C9" i="14"/>
  <c r="C10" i="14" s="1"/>
  <c r="D13" i="14"/>
  <c r="C3" i="14"/>
  <c r="C7" i="14" s="1"/>
  <c r="D12" i="14"/>
  <c r="D15" i="14" s="1"/>
  <c r="D4" i="14"/>
  <c r="H21" i="19"/>
  <c r="I21" i="19" s="1"/>
  <c r="H11" i="3"/>
  <c r="I11" i="3" s="1"/>
  <c r="H5" i="2"/>
  <c r="I5" i="2" s="1"/>
  <c r="H50" i="19"/>
  <c r="I50" i="19" s="1"/>
  <c r="H10" i="3"/>
  <c r="I10" i="3" s="1"/>
  <c r="H8" i="2"/>
  <c r="I8" i="2" s="1"/>
  <c r="H9" i="3"/>
  <c r="I9" i="3" s="1"/>
  <c r="H37" i="19"/>
  <c r="I37" i="19" s="1"/>
  <c r="H25" i="19"/>
  <c r="I25" i="19" s="1"/>
  <c r="H8" i="3"/>
  <c r="I8" i="3" s="1"/>
  <c r="H3" i="3"/>
  <c r="I3" i="3" s="1"/>
  <c r="H54" i="19"/>
  <c r="I54" i="19" s="1"/>
  <c r="H47" i="19"/>
  <c r="I47" i="19" s="1"/>
  <c r="H6" i="3"/>
  <c r="I6" i="3" s="1"/>
  <c r="H6" i="2"/>
  <c r="I6" i="2" s="1"/>
  <c r="I91" i="19"/>
  <c r="F6" i="16" s="1"/>
  <c r="C7" i="10" s="1"/>
  <c r="H12" i="2"/>
  <c r="I12" i="2" s="1"/>
  <c r="H8" i="19"/>
  <c r="I8" i="19" s="1"/>
  <c r="H51" i="19"/>
  <c r="I51" i="19" s="1"/>
  <c r="W14" i="11"/>
  <c r="Y14" i="11"/>
  <c r="H20" i="19"/>
  <c r="I20" i="19" s="1"/>
  <c r="H33" i="19"/>
  <c r="I33" i="19" s="1"/>
  <c r="H52" i="19"/>
  <c r="I52" i="19" s="1"/>
  <c r="Y4" i="11"/>
  <c r="W4" i="11"/>
  <c r="Y22" i="11"/>
  <c r="W22" i="11"/>
  <c r="H5" i="19"/>
  <c r="I5" i="19" s="1"/>
  <c r="W16" i="11"/>
  <c r="Y16" i="11"/>
  <c r="H6" i="19"/>
  <c r="I6" i="19" s="1"/>
  <c r="H4" i="2"/>
  <c r="I4" i="2" s="1"/>
  <c r="H10" i="19"/>
  <c r="I10" i="19" s="1"/>
  <c r="H10" i="2"/>
  <c r="I10" i="2" s="1"/>
  <c r="W30" i="11"/>
  <c r="Y30" i="11"/>
  <c r="H14" i="3"/>
  <c r="I14" i="3" s="1"/>
  <c r="H41" i="19"/>
  <c r="I41" i="19" s="1"/>
  <c r="H56" i="19"/>
  <c r="I56" i="19" s="1"/>
  <c r="Y6" i="11"/>
  <c r="W6" i="11"/>
  <c r="Y20" i="11"/>
  <c r="W20" i="11"/>
  <c r="H11" i="2"/>
  <c r="I11" i="2" s="1"/>
  <c r="H15" i="3"/>
  <c r="I15" i="3" s="1"/>
  <c r="H12" i="19"/>
  <c r="I12" i="19" s="1"/>
  <c r="H35" i="19"/>
  <c r="I35" i="19" s="1"/>
  <c r="H7" i="19"/>
  <c r="I7" i="19" s="1"/>
  <c r="W32" i="11"/>
  <c r="Y32" i="11"/>
  <c r="Y7" i="11"/>
  <c r="Y23" i="11"/>
  <c r="Y37" i="11"/>
  <c r="Y45" i="11"/>
  <c r="Y53" i="11"/>
  <c r="W56" i="11"/>
  <c r="Y61" i="11"/>
  <c r="W64" i="11"/>
  <c r="Y69" i="11"/>
  <c r="W72" i="11"/>
  <c r="Y77" i="11"/>
  <c r="H34" i="19" s="1"/>
  <c r="I34" i="19" s="1"/>
  <c r="W80" i="11"/>
  <c r="G195" i="15"/>
  <c r="G178" i="15"/>
  <c r="W10" i="11"/>
  <c r="W26" i="11"/>
  <c r="W84" i="11"/>
  <c r="W87" i="11"/>
  <c r="Y17" i="11"/>
  <c r="H48" i="19" s="1"/>
  <c r="I48" i="19" s="1"/>
  <c r="Y33" i="11"/>
  <c r="Y15" i="11"/>
  <c r="H4" i="3" s="1"/>
  <c r="I4" i="3" s="1"/>
  <c r="Y31" i="11"/>
  <c r="W36" i="11"/>
  <c r="Y41" i="11"/>
  <c r="H3" i="2" s="1"/>
  <c r="I3" i="2" s="1"/>
  <c r="W44" i="11"/>
  <c r="Y49" i="11"/>
  <c r="W52" i="11"/>
  <c r="Y57" i="11"/>
  <c r="W60" i="11"/>
  <c r="B3" i="21"/>
  <c r="B7" i="21" s="1"/>
  <c r="F34" i="5"/>
  <c r="G34" i="5" s="1"/>
  <c r="F30" i="5"/>
  <c r="G30" i="5" s="1"/>
  <c r="F26" i="5"/>
  <c r="G26" i="5" s="1"/>
  <c r="F22" i="5"/>
  <c r="G22" i="5" s="1"/>
  <c r="F18" i="5"/>
  <c r="G18" i="5" s="1"/>
  <c r="F14" i="5"/>
  <c r="G14" i="5" s="1"/>
  <c r="F10" i="5"/>
  <c r="G10" i="5" s="1"/>
  <c r="F6" i="5"/>
  <c r="G6" i="5" s="1"/>
  <c r="F2" i="5"/>
  <c r="G2" i="5" s="1"/>
  <c r="G67" i="4"/>
  <c r="H67" i="4" s="1"/>
  <c r="B9" i="21"/>
  <c r="B10" i="21" s="1"/>
  <c r="B16" i="21" s="1"/>
  <c r="B17" i="21" s="1"/>
  <c r="C14" i="21"/>
  <c r="C13" i="21"/>
  <c r="C12" i="21"/>
  <c r="C15" i="21" s="1"/>
  <c r="C4" i="21"/>
  <c r="G71" i="4"/>
  <c r="H71" i="4" s="1"/>
  <c r="G62" i="4"/>
  <c r="H62" i="4" s="1"/>
  <c r="G54" i="4"/>
  <c r="H54" i="4" s="1"/>
  <c r="G46" i="4"/>
  <c r="H46" i="4" s="1"/>
  <c r="G38" i="4"/>
  <c r="H38" i="4" s="1"/>
  <c r="H74" i="4" s="1"/>
  <c r="C14" i="10" s="1"/>
  <c r="G144" i="15"/>
  <c r="F5" i="16" s="1"/>
  <c r="W82" i="11"/>
  <c r="Y11" i="11"/>
  <c r="Y27" i="11"/>
  <c r="Y39" i="11"/>
  <c r="W42" i="11"/>
  <c r="Y47" i="11"/>
  <c r="W50" i="11"/>
  <c r="G74" i="15"/>
  <c r="G193" i="15"/>
  <c r="G176" i="15"/>
  <c r="G194" i="15"/>
  <c r="G177" i="15"/>
  <c r="G157" i="15"/>
  <c r="G158" i="15"/>
  <c r="G198" i="15" l="1"/>
  <c r="F4" i="16" s="1"/>
  <c r="G163" i="15"/>
  <c r="F8" i="16" s="1"/>
  <c r="G182" i="15"/>
  <c r="F7" i="16" s="1"/>
  <c r="C8" i="10" s="1"/>
  <c r="C6" i="10"/>
  <c r="H4" i="19"/>
  <c r="I4" i="19" s="1"/>
  <c r="I13" i="19" s="1"/>
  <c r="F3" i="16" s="1"/>
  <c r="C5" i="10" s="1"/>
  <c r="H32" i="19"/>
  <c r="I32" i="19" s="1"/>
  <c r="I42" i="19" s="1"/>
  <c r="F9" i="16" s="1"/>
  <c r="C9" i="10" s="1"/>
  <c r="H19" i="19"/>
  <c r="I19" i="19" s="1"/>
  <c r="I26" i="19" s="1"/>
  <c r="F2" i="16" s="1"/>
  <c r="C4" i="10" s="1"/>
  <c r="C6" i="21"/>
  <c r="C5" i="21"/>
  <c r="C17" i="21"/>
  <c r="I14" i="2"/>
  <c r="C12" i="10" s="1"/>
  <c r="G28" i="15"/>
  <c r="G27" i="15"/>
  <c r="G29" i="15" s="1"/>
  <c r="G19" i="15"/>
  <c r="G20" i="15"/>
  <c r="G35" i="5"/>
  <c r="C15" i="10" s="1"/>
  <c r="I57" i="19"/>
  <c r="C10" i="10" s="1"/>
  <c r="C16" i="14"/>
  <c r="C17" i="14" s="1"/>
  <c r="C7" i="21"/>
  <c r="I17" i="3"/>
  <c r="C13" i="10" s="1"/>
  <c r="G21" i="15" l="1"/>
  <c r="C17" i="10"/>
  <c r="D4" i="10" s="1"/>
  <c r="C3" i="8" s="1"/>
  <c r="D17" i="14"/>
  <c r="D5" i="14"/>
  <c r="D6" i="14"/>
  <c r="E3" i="8" l="1"/>
  <c r="D3" i="8"/>
  <c r="D5" i="10"/>
  <c r="C4" i="8" s="1"/>
  <c r="I4" i="8" s="1"/>
  <c r="D15" i="10"/>
  <c r="C14" i="8" s="1"/>
  <c r="D9" i="10"/>
  <c r="C8" i="8" s="1"/>
  <c r="D12" i="10"/>
  <c r="C11" i="8" s="1"/>
  <c r="D7" i="14"/>
  <c r="D17" i="10"/>
  <c r="D16" i="10"/>
  <c r="C15" i="8" s="1"/>
  <c r="D8" i="10"/>
  <c r="C7" i="8" s="1"/>
  <c r="D14" i="10"/>
  <c r="C13" i="8" s="1"/>
  <c r="D6" i="10"/>
  <c r="C5" i="8" s="1"/>
  <c r="D7" i="10"/>
  <c r="C6" i="8" s="1"/>
  <c r="D13" i="10"/>
  <c r="C12" i="8" s="1"/>
  <c r="D10" i="10"/>
  <c r="C9" i="8" s="1"/>
  <c r="D9" i="8" s="1"/>
  <c r="E9" i="8" s="1"/>
  <c r="L15" i="8" l="1"/>
  <c r="D15" i="8"/>
  <c r="M15" i="8"/>
  <c r="E15" i="8"/>
  <c r="K15" i="8"/>
  <c r="J15" i="8"/>
  <c r="I15" i="8"/>
  <c r="H15" i="8"/>
  <c r="G15" i="8"/>
  <c r="O15" i="8"/>
  <c r="F15" i="8"/>
  <c r="N15" i="8"/>
  <c r="G8" i="8"/>
  <c r="F8" i="8"/>
  <c r="E8" i="8"/>
  <c r="K12" i="8"/>
  <c r="L12" i="8"/>
  <c r="D12" i="8"/>
  <c r="H12" i="8"/>
  <c r="G12" i="8"/>
  <c r="F12" i="8"/>
  <c r="O12" i="8"/>
  <c r="E12" i="8"/>
  <c r="N12" i="8"/>
  <c r="M12" i="8"/>
  <c r="J12" i="8"/>
  <c r="I12" i="8"/>
  <c r="H11" i="8"/>
  <c r="I11" i="8"/>
  <c r="K11" i="8"/>
  <c r="J11" i="8"/>
  <c r="G11" i="8"/>
  <c r="F11" i="8"/>
  <c r="D11" i="8"/>
  <c r="O11" i="8"/>
  <c r="E11" i="8"/>
  <c r="M11" i="8"/>
  <c r="L11" i="8"/>
  <c r="N11" i="8"/>
  <c r="E6" i="8"/>
  <c r="F6" i="8"/>
  <c r="I6" i="8"/>
  <c r="H6" i="8"/>
  <c r="G6" i="8"/>
  <c r="D6" i="8"/>
  <c r="D5" i="8"/>
  <c r="E5" i="8"/>
  <c r="G5" i="8"/>
  <c r="F5" i="8"/>
  <c r="I5" i="8"/>
  <c r="H5" i="8"/>
  <c r="I14" i="8"/>
  <c r="J14" i="8"/>
  <c r="N14" i="8"/>
  <c r="D14" i="8"/>
  <c r="M14" i="8"/>
  <c r="L14" i="8"/>
  <c r="K14" i="8"/>
  <c r="G14" i="8"/>
  <c r="H14" i="8"/>
  <c r="F14" i="8"/>
  <c r="O14" i="8"/>
  <c r="E14" i="8"/>
  <c r="N13" i="8"/>
  <c r="F13" i="8"/>
  <c r="O13" i="8"/>
  <c r="G13" i="8"/>
  <c r="E13" i="8"/>
  <c r="D13" i="8"/>
  <c r="J13" i="8"/>
  <c r="M13" i="8"/>
  <c r="L13" i="8"/>
  <c r="K13" i="8"/>
  <c r="I13" i="8"/>
  <c r="H13" i="8"/>
  <c r="F7" i="8"/>
  <c r="G7" i="8"/>
  <c r="I7" i="8"/>
  <c r="E7" i="8"/>
  <c r="H7" i="8"/>
  <c r="D7" i="8"/>
  <c r="J16" i="8" l="1"/>
  <c r="L16" i="8"/>
  <c r="N16" i="8"/>
  <c r="E16" i="8"/>
  <c r="I16" i="8"/>
  <c r="D16" i="8"/>
  <c r="D17" i="8" s="1"/>
  <c r="K16" i="8"/>
  <c r="M16" i="8"/>
  <c r="O16" i="8"/>
  <c r="H16" i="8"/>
  <c r="F16" i="8"/>
  <c r="G16" i="8"/>
  <c r="E17" i="8" l="1"/>
  <c r="F17" i="8" s="1"/>
  <c r="G17" i="8" s="1"/>
  <c r="H17" i="8" s="1"/>
  <c r="I17" i="8" s="1"/>
  <c r="J17" i="8" s="1"/>
  <c r="K17" i="8" s="1"/>
  <c r="L17" i="8" s="1"/>
  <c r="M17" i="8" s="1"/>
  <c r="N17" i="8" s="1"/>
  <c r="O17" i="8" s="1"/>
</calcChain>
</file>

<file path=xl/sharedStrings.xml><?xml version="1.0" encoding="utf-8"?>
<sst xmlns="http://schemas.openxmlformats.org/spreadsheetml/2006/main" count="4199" uniqueCount="1911">
  <si>
    <t>ITEM</t>
  </si>
  <si>
    <t>DESCRIÇÃO</t>
  </si>
  <si>
    <t>VALOR</t>
  </si>
  <si>
    <t>%</t>
  </si>
  <si>
    <t>1.</t>
  </si>
  <si>
    <t>TOMO I - PROJETO EXECUTIVO E EXECUÇÃO DE OBRA DO SAA</t>
  </si>
  <si>
    <t>1.1</t>
  </si>
  <si>
    <t>ESTUDO HÍDRICO</t>
  </si>
  <si>
    <t>1.2</t>
  </si>
  <si>
    <t>LICENCIAMENTO AMBIENTAL DA ETA COMPACTA</t>
  </si>
  <si>
    <t>1.3</t>
  </si>
  <si>
    <t>NOVA ADUTORA DE ÁGUA BRUTA</t>
  </si>
  <si>
    <t>1.4</t>
  </si>
  <si>
    <t>PROJETO EXECUTIVO E EXECUÇÃO DE ETA COMPACTA</t>
  </si>
  <si>
    <t>1.5</t>
  </si>
  <si>
    <t>ADUTORA DE ÁGUA TRATADA</t>
  </si>
  <si>
    <t>1.6</t>
  </si>
  <si>
    <t>PROJETO HIDRÁULICO - SAA</t>
  </si>
  <si>
    <t>1.7</t>
  </si>
  <si>
    <t>PROJETO GEOTÉCNICO - SAA</t>
  </si>
  <si>
    <t xml:space="preserve">2. </t>
  </si>
  <si>
    <t>TOMO II - OPERAÇÃO E MANUTENÇÃO DO SAA E SIST. COMERCIAL</t>
  </si>
  <si>
    <t>2.1</t>
  </si>
  <si>
    <t>OP. SIST. ÁGUA E ESGOTO</t>
  </si>
  <si>
    <t>2.2</t>
  </si>
  <si>
    <t>OP. SIST. COMERCIAL</t>
  </si>
  <si>
    <t>2.3</t>
  </si>
  <si>
    <t>SERV. MANUT. ÁGUA E ESGOTO</t>
  </si>
  <si>
    <t>2.4</t>
  </si>
  <si>
    <t>SERV. MANUT. ELETROMECANICA</t>
  </si>
  <si>
    <t>2.5</t>
  </si>
  <si>
    <t>SERV. ESPECIAIS</t>
  </si>
  <si>
    <t>TOTAL</t>
  </si>
  <si>
    <t>UNID.</t>
  </si>
  <si>
    <t>FONTE</t>
  </si>
  <si>
    <t>CÓDIGO</t>
  </si>
  <si>
    <t>QTDE</t>
  </si>
  <si>
    <t>PERÍODO</t>
  </si>
  <si>
    <t>PREÇO UNIT. S/ BDI (R$)</t>
  </si>
  <si>
    <t>PREÇO UNIT. C/ BDI CONSULTORA (R$)</t>
  </si>
  <si>
    <t>MÃO DE OBRA</t>
  </si>
  <si>
    <t>ENGENHEIRO SANITARISTA E AMBIENTAL</t>
  </si>
  <si>
    <t>MÊS</t>
  </si>
  <si>
    <t>DNIT</t>
  </si>
  <si>
    <t>P8058</t>
  </si>
  <si>
    <t>TÉCNICO DE LABORATÓRIO</t>
  </si>
  <si>
    <t>P8143</t>
  </si>
  <si>
    <t>OPERADOR DE TRATAMENTO (*)</t>
  </si>
  <si>
    <t>SINTRAPAV</t>
  </si>
  <si>
    <t>CCT</t>
  </si>
  <si>
    <t>AUXILIAR OPERACIONAL (*)</t>
  </si>
  <si>
    <t>VEÍCULOS COM ABASTECIMENTO</t>
  </si>
  <si>
    <t>VEÍCULO UTILITÁRIO (*)</t>
  </si>
  <si>
    <t>DIVERSOS</t>
  </si>
  <si>
    <t>ALUGUEL</t>
  </si>
  <si>
    <t>m2</t>
  </si>
  <si>
    <t>B8951</t>
  </si>
  <si>
    <t>MOBILIÁRIO</t>
  </si>
  <si>
    <t xml:space="preserve"> ocupante/mês</t>
  </si>
  <si>
    <t>B8953</t>
  </si>
  <si>
    <t>B8959</t>
  </si>
  <si>
    <t>TOTAL OPERAÇÃO DO SISTEMA DE ÁGUA E ESGOTO</t>
  </si>
  <si>
    <t>LEITURISTA</t>
  </si>
  <si>
    <t>SEMAE</t>
  </si>
  <si>
    <t>AUXILIAR ADMINISTRATIVO</t>
  </si>
  <si>
    <t>P8026</t>
  </si>
  <si>
    <t>VEÍCULOS OPERACIONAIS COM ABASTECIMENTO</t>
  </si>
  <si>
    <t>MOTOCICLETA</t>
  </si>
  <si>
    <t>INFORMÁTICA</t>
  </si>
  <si>
    <t>IMPLANTAÇÃO DE SISTEMA COMERCIAL INFORMATIZADO</t>
  </si>
  <si>
    <t>UNID</t>
  </si>
  <si>
    <t>COTAÇÃO</t>
  </si>
  <si>
    <t>LICENÇA DE USO SISTEMA COMERCIAL INFORMATIZADO</t>
  </si>
  <si>
    <t>IMPRESSORA PORTÁTIL</t>
  </si>
  <si>
    <t>BOBINAS</t>
  </si>
  <si>
    <t>TOTAL OPERAÇÃO DO SISTEMA COMERCIAL</t>
  </si>
  <si>
    <t>Serviços do SAA</t>
  </si>
  <si>
    <t>Quant.</t>
  </si>
  <si>
    <t>Unid.</t>
  </si>
  <si>
    <t>Preço Unitário c/ BDI CONSULTORA(R$)</t>
  </si>
  <si>
    <t>Preço Unitário c/ BDI SERVIÇO (R$)</t>
  </si>
  <si>
    <t>Custo (R$)</t>
  </si>
  <si>
    <t>Estudos de disponibilidade hídrica de mananciais</t>
  </si>
  <si>
    <t>un</t>
  </si>
  <si>
    <t>Licenciamento Ambiental da ETA Compacta</t>
  </si>
  <si>
    <t>Nova Adutora de Água Bruta (Terreno Natural)</t>
  </si>
  <si>
    <t>m</t>
  </si>
  <si>
    <t>-</t>
  </si>
  <si>
    <t>Nova Adutora de Água Bruta (Terreno c/ Pavimentação)</t>
  </si>
  <si>
    <t>Implantação de ETA Compacta para até 20 L/s com Desague de Lodo - Sistema Geoforma</t>
  </si>
  <si>
    <t>Adutora de Água Tratada da ETA ao R1 - 200mm</t>
  </si>
  <si>
    <t>Adutora de Água Tratada da ETA ao R2 - 150mm</t>
  </si>
  <si>
    <t>Projeto Hidráulico - Sistema de Abastecimento de Água</t>
  </si>
  <si>
    <t>SAA001</t>
  </si>
  <si>
    <t>LICENÇA AMBIENTAL DA ETA</t>
  </si>
  <si>
    <t>PREÇO UNIT. C/ ENCARGO SEM BDI</t>
  </si>
  <si>
    <t>PREÇO UNIT. C/ BDI CONSULTORA</t>
  </si>
  <si>
    <t>ENGENHEIRO COORDENADOR</t>
  </si>
  <si>
    <t>P8061</t>
  </si>
  <si>
    <t>TÉCNICO AMBIENTAL</t>
  </si>
  <si>
    <t>TÉCNICO EM GEOPROCESSAMENTO</t>
  </si>
  <si>
    <t>P8155</t>
  </si>
  <si>
    <t>BIÓLOGO PLENO</t>
  </si>
  <si>
    <t>P8033</t>
  </si>
  <si>
    <t>VEÍCULO DE PASSEIO</t>
  </si>
  <si>
    <t xml:space="preserve">TOTAL </t>
  </si>
  <si>
    <t>SAA002</t>
  </si>
  <si>
    <t>ESTUDOS DE DISPONIBILIDADE HÍDRICA DE MANANCIAIS</t>
  </si>
  <si>
    <t>ENGENHEIRO DE PROJETOS</t>
  </si>
  <si>
    <t>P8066</t>
  </si>
  <si>
    <t>SAA003</t>
  </si>
  <si>
    <t>PROJETO EXECUTIVO HIDRÁULICO - SISTEMA DE ABASTECIMENTO DE ÁGUA</t>
  </si>
  <si>
    <t>TÉCNICO DE OBRAS</t>
  </si>
  <si>
    <t>P8147</t>
  </si>
  <si>
    <t>SERVIÇOS</t>
  </si>
  <si>
    <t>CADASTRO DE REDE EXISTENTE</t>
  </si>
  <si>
    <t>CASAN</t>
  </si>
  <si>
    <t>SAA004</t>
  </si>
  <si>
    <t>PROJETO GEOTÉCNICO - SISTEMA DE ABASTECIMENTO DE ÁGUA</t>
  </si>
  <si>
    <t>TOPOGRAFO</t>
  </si>
  <si>
    <t>P8163</t>
  </si>
  <si>
    <t>AUXULIAR DE TOPOGRAFIA</t>
  </si>
  <si>
    <t>P8028</t>
  </si>
  <si>
    <t>SONDAGEM A PERCUSSÃO</t>
  </si>
  <si>
    <t>SONDAGEM A TRADO</t>
  </si>
  <si>
    <t>EQUIPAMENTOS</t>
  </si>
  <si>
    <t>B8958</t>
  </si>
  <si>
    <t>SAA006</t>
  </si>
  <si>
    <t>SISTEMA DE DESAGUE DE LODO (ANTEPROJETO) - BAG</t>
  </si>
  <si>
    <t>PREÇO UNIT. C/ BDI SERVIÇO</t>
  </si>
  <si>
    <t>SERVIÇOS TÉCNICOS</t>
  </si>
  <si>
    <t>LOCAÇÃO</t>
  </si>
  <si>
    <t>LOCAÇÃO E NIVELAMENTO DE OBRAS LOCALIZADAS ATÉ 1 HA</t>
  </si>
  <si>
    <t>m²</t>
  </si>
  <si>
    <t>CADASTRO</t>
  </si>
  <si>
    <t>CADASTRO DE OBRAS LOCALIZADAS</t>
  </si>
  <si>
    <t>pr</t>
  </si>
  <si>
    <t>SERVIÇOS PRELIMINARES</t>
  </si>
  <si>
    <t/>
  </si>
  <si>
    <t>PREPARO DO TERRENO</t>
  </si>
  <si>
    <t>ROÇADA FINA</t>
  </si>
  <si>
    <t>DRENAGEM SUBTERRANEA COM TUBO PVC PERFURADO</t>
  </si>
  <si>
    <t>DRENAGEM COM TUBO PVC PERFURADO, DN 150 MM</t>
  </si>
  <si>
    <t>DRENAGEM  COM MANTA</t>
  </si>
  <si>
    <t>DRENAGEM  COM MANTA DE POLIESTER</t>
  </si>
  <si>
    <t>DRENAGEM  COM MATERIAL GRANULAR</t>
  </si>
  <si>
    <t>DRENAGEM COM PEDRA BRITADA</t>
  </si>
  <si>
    <t>m³</t>
  </si>
  <si>
    <t>FUNDAÇÕES E ESTRUTURAS</t>
  </si>
  <si>
    <t>FORMAS</t>
  </si>
  <si>
    <t>FORMA DE MADEIRA COMUM</t>
  </si>
  <si>
    <t>ARMADURAS</t>
  </si>
  <si>
    <t>AÇO CA-50</t>
  </si>
  <si>
    <t>kg</t>
  </si>
  <si>
    <t>CONCRETO ESTRUTURAL</t>
  </si>
  <si>
    <t>CONCRETO ESTRUTURAL, FCK = 30,0 MPA</t>
  </si>
  <si>
    <t>CARGA, TRANSPORTE E DESCARGA DE TUBOS E CONEXÕES EM F°F° OU EM AÇO</t>
  </si>
  <si>
    <t>CARGA  E DESCARGA DE TUBOS E CONEXÕES EM F°F° OU EM AÇO</t>
  </si>
  <si>
    <t>t</t>
  </si>
  <si>
    <t>TRANSPORTE DE TUBOS E CONEXÕES EM F°F° OU EM AÇO</t>
  </si>
  <si>
    <t>txKm</t>
  </si>
  <si>
    <t>IMPERMEABILIZAÇÃO / PROTEÇÃO</t>
  </si>
  <si>
    <t>IMPERMEABILIZAÇÃO COM MANTA GEOTEXTIL IMPREGNADA COM ASFALTO</t>
  </si>
  <si>
    <t>MONTAGEM DE TUBOS E CONEXÕES</t>
  </si>
  <si>
    <t>MONTAGEM DE TUBOS E CONEXÕES EM FERRO FUNDIDO</t>
  </si>
  <si>
    <t>FORNECIMENTO DE EQUIPAMENTOS E MATERIAIS</t>
  </si>
  <si>
    <t>Geoforma</t>
  </si>
  <si>
    <t>SERVIÇO</t>
  </si>
  <si>
    <t>CUSTO UNIT.</t>
  </si>
  <si>
    <t>CUSTO UNIT. C/ BDI SERVIÇO</t>
  </si>
  <si>
    <t>ANALISES LABORATORIAIS</t>
  </si>
  <si>
    <t>UN</t>
  </si>
  <si>
    <t>ACABAMENTO DA CAIXA DE INSPEÇÃO</t>
  </si>
  <si>
    <t>AFERIÇÃO DE HIDROMETRO</t>
  </si>
  <si>
    <t>CORTE DE CONCRETO ATÉ 15 cm</t>
  </si>
  <si>
    <t>CORTE NO CAVALETE COM OU SEM HIDROMETRO</t>
  </si>
  <si>
    <t>CORTE RAMAL PREDIAL COM OU SEM RETIRADA DO CAVALETE E HIDRÔMETRO</t>
  </si>
  <si>
    <t>DEMOLIÇÃO DE CONCRETO/CONCRETO ARMADO COM EQUIPAMENTO</t>
  </si>
  <si>
    <t>m3</t>
  </si>
  <si>
    <t>DEMOLICAO DE PAVIMENTACAO ASFALTICA, INCLUSIVE TRANSPORTE DO MATERIAL RETIRADO</t>
  </si>
  <si>
    <t>CU004</t>
  </si>
  <si>
    <t>DEMOLIÇÃO MANUAL DE CONCRETO/CONCRETO ARMADO</t>
  </si>
  <si>
    <t>DESLOCAMENTO DE CAVALETE ATÉ 1 M</t>
  </si>
  <si>
    <t>DESLOCAMENTO DE RAMAL EM SOLO</t>
  </si>
  <si>
    <t>ESCAVAÇÃO MANUAL DE ÁREAS, VALAS, POÇOS E CAVAS EM SOLO - ATÉ 1,25 m</t>
  </si>
  <si>
    <t>ESCAVAÇÃO MANUAL DE ÁREAS, VALAS, POÇOS E CAVAS EM SOLO - ATÉ 2,00 m</t>
  </si>
  <si>
    <t>ESCAVAÇÃO MANUAL DE ÁREAS, VALAS, POÇOS E CAVAS EM SOLO - ATÉ 4,00 m</t>
  </si>
  <si>
    <t>ESCAVACAO MEC VALA CAVA ATE 1,50 m MAT 1A</t>
  </si>
  <si>
    <t>ESCAVACAO MEC VALA CAVA ESCOR PROF=1,5 A 3m MAT 1A</t>
  </si>
  <si>
    <t>ESCAVACAO MEC VALA CAVA ESCOR PROF=3 A 4,5 m MAT 1A</t>
  </si>
  <si>
    <t>ESCORAMENTO  CONTINUO</t>
  </si>
  <si>
    <t>ESCORAMENTO  DESCONTINUO</t>
  </si>
  <si>
    <t>EXTENSÃO DE  DE REDE DE ÁGUA ATÉ DN 100 MM  (MAX 20M)</t>
  </si>
  <si>
    <t>CU005</t>
  </si>
  <si>
    <t>FORNECIMENTO DE LAJOTA (NO LOCAL DE APLICAÇÃO)</t>
  </si>
  <si>
    <t>INSTALAÇÃO / SUBSTITUIÇÃO SIMPLES DE HIDRÔMETRO CAPACIDADE DE ATÉ 3 m³ / H COM FORNECIMENTO</t>
  </si>
  <si>
    <t>CU007</t>
  </si>
  <si>
    <t xml:space="preserve">INSTALAÇÃO / SUBSTITUIÇÃO SIMPLES DE HIDRÔMETRO CAPACIDADE DE ATÉ 3 m³ / H </t>
  </si>
  <si>
    <t xml:space="preserve">INSTALAÇÃO / SUBSTITUIÇÃO SIMPLES DE REGISTRO DE CAVALETE </t>
  </si>
  <si>
    <t>INSTALAÇÃO DE HIDRÔMETRO COM INTERVENÇÃO NO CAVALETE COM FORNECIMENTO</t>
  </si>
  <si>
    <t>CU008</t>
  </si>
  <si>
    <t xml:space="preserve">INSTALAÇÃO DE HIDRÔMETRO COM INTERVENÇÃO NO CAVALETE </t>
  </si>
  <si>
    <t xml:space="preserve">INSTALAÇÃO DE LACRE NO CAVALETE </t>
  </si>
  <si>
    <t>CU009</t>
  </si>
  <si>
    <t xml:space="preserve">INSTALAÇÃO DE TAMPA DE CAIXA DE REGISTRO DE REDE DE ÁGUA </t>
  </si>
  <si>
    <t>INTERLIGAÇÃO ATÉ 100 MM</t>
  </si>
  <si>
    <t>INTERLIGAÇÃO ATÉ 150MM</t>
  </si>
  <si>
    <t>INTERLIGAÇÃO ATÉ 300MM</t>
  </si>
  <si>
    <t>LASTRO DE BRITA/BERÇO - EXECUÇÃO - REFORÇO FUNDO DE VALA</t>
  </si>
  <si>
    <t>LIGAÇÃO DE AGUA DE 1 A 2" COM FORNECIMENTO DE HIDRÔMETRO</t>
  </si>
  <si>
    <t>CU010</t>
  </si>
  <si>
    <t>LIGAÇÃO DE AGUA DE 1/2" E 3/4" COM FORNECIMENTO DE HIDRÔMETRO</t>
  </si>
  <si>
    <t>CU011</t>
  </si>
  <si>
    <t xml:space="preserve">LIGAÇÃO DE AGUA DE 1 A 2" </t>
  </si>
  <si>
    <t xml:space="preserve">LIGAÇÃO DE AGUA DE 1/2" E 3/4" </t>
  </si>
  <si>
    <t>LIMPEZA DA CAIXA DE INSPEÇÃO</t>
  </si>
  <si>
    <t>LIMPEZA DE ERAB (GRADEAMENTO E ENTORNO)</t>
  </si>
  <si>
    <t>LIMPEZA DE ESTAÇÃO ELEVATÓRIA DE ATÉ 20 m³</t>
  </si>
  <si>
    <t>LIMPEZA DO POÇO DE VISITA</t>
  </si>
  <si>
    <t>LIMPEZA E LAVAÇÃO DE RESERVATÓRIO</t>
  </si>
  <si>
    <t>MOBILIZAÇÃO E DESMOBILIZAÇÃO DE SISTEMA DE REBAIXAMENTO DE LENÇOL FREÁTICO</t>
  </si>
  <si>
    <t>OPERAÇÃO DO SISTEMA DE REBAIXAMENTO DE LENÇOL FREÁTICO OPERAÇÃO</t>
  </si>
  <si>
    <t>CONJ.DIA</t>
  </si>
  <si>
    <t>PONTEIRA FILTRANTE EM VALA</t>
  </si>
  <si>
    <t>REATERRO MANUAL DE VALAS</t>
  </si>
  <si>
    <t>RELIGAÇÃO NO CAVALETE COM OU SEM HIDROMETRO</t>
  </si>
  <si>
    <t>RELIGAÇÃO NO COLAR DE TOMADA</t>
  </si>
  <si>
    <t>RELIGAÇÃO NO RAMAL PREDIAL COM OU SEM RECOLOCAÇÃO DO HIDROMETRO</t>
  </si>
  <si>
    <t>REMOÇÃO AREIA, GORDURA, SÓLIDOS EM CX DE AREIA, POÇOS SUCÇÃO E DESARENADORES</t>
  </si>
  <si>
    <t>REMOCAO DE LAJOTAS</t>
  </si>
  <si>
    <t>REMOÇÃO E INSTALAÇÃO DE RAMAL PREDIAL DE ÁGUA, EM SOLO, INCLUSIVE CAVALETE</t>
  </si>
  <si>
    <t>REPARO / SUBSTITUIÇÃO DE GAXETA EM REGISTRO DE REDE DE ÁGUA</t>
  </si>
  <si>
    <t>REPARO DE CAVALETE DANIFICADO</t>
  </si>
  <si>
    <t>REPARO VAZ. REDE DE ÁGUA, VIAS COM PARALELEPÍPEDO OU LAJOTA, DIÂMETRO 150 mm A 300 mm</t>
  </si>
  <si>
    <t>REPARO VAZ. REDE DE ÁGUA, VIAS COM PARALELEPÍPEDO OU LAJOTA, DIÂMETRO 50 mm A 100 mm</t>
  </si>
  <si>
    <t>REPARO VAZ. REDE ÁGUA, VIAS COM PAVIMENTAÇÃO ASFÁLTICA, DIÂMETRO 150 mm A 300 mm</t>
  </si>
  <si>
    <t>REPARO VAZ. REDE DE ÁGUA, VIAS COM PAVIMENTAÇÃO ASFÁLTICA, DIÂMETRO 50 mm A 100 mm</t>
  </si>
  <si>
    <t>REPARO VAZ. REDE DE ÁGUA, VIAS SEM PAVIMENTAÇÃO, DIÂMETRO 150 mm A 300 mm</t>
  </si>
  <si>
    <t>REPARO VAZ. REDE DE ÁGUA, VIAS SEM PAVIMENTAÇÃO, DIÂMETRO 50 mm A 100 mm</t>
  </si>
  <si>
    <t>REPARO VAZ. COLETOR PREDIAL, VIAS COM PAVIMENTAÇÃO ASFÁLTICA, DIÂMETRO ATÉ 150 mm</t>
  </si>
  <si>
    <t>REPARO VAZ. COLETOR PREDIAL, VIAS COM PAV. EM PARAL. OU LAJOTA, DIÂMETRO ATÉ 150 mm</t>
  </si>
  <si>
    <t>REPARO VAZ. COLETOR PREDIAL, VIAS SEM PAVIMENTAÇÃO, DIÂMETRO ATÉ 150 mm</t>
  </si>
  <si>
    <t>REPARO DE VAZAMENTO NO RAMAL, EM PASSEIO PAVIMENTADO</t>
  </si>
  <si>
    <t>REPARO DE VAZAMENTO NO RAMAL ÁGUA, EM VIAS COM PAVIMENTAÇÃO ASFÁLTICA</t>
  </si>
  <si>
    <t>REPARO DE VAZAMENTO NO RAMAL ÁGUA, EM VIAS COM PAV. EM PARALELEPIPEDO OU LAJOTA</t>
  </si>
  <si>
    <t>REPARO DE VAZAMENTO NO RAMAL ÁGUA, EM VIAS SEM PAVIMENTAÇÃO</t>
  </si>
  <si>
    <t>REPAVIMENTAÇÃO   ASFALTO</t>
  </si>
  <si>
    <t>CU012</t>
  </si>
  <si>
    <t>REPAVIMENTAÇÃO   LAJOTA</t>
  </si>
  <si>
    <t>VAZAMENTO EM ADUTORA</t>
  </si>
  <si>
    <t>VAZAMENTO NO HIDRANTE</t>
  </si>
  <si>
    <t>VISTORIA DA CAIXA DE INSPEÇÃO</t>
  </si>
  <si>
    <t>VISTORIA DE POÇO DE VISITA</t>
  </si>
  <si>
    <t>CUSTO UNIT. C/ BDI SERVIÇOS (R$)</t>
  </si>
  <si>
    <t>ALINHAMENTO MBBA</t>
  </si>
  <si>
    <t>( 0,1 A 10 CV)</t>
  </si>
  <si>
    <t>DESMONTAGEM MBBA</t>
  </si>
  <si>
    <t>MONTAGEM MBBA</t>
  </si>
  <si>
    <t>LIMPEZA MBBA</t>
  </si>
  <si>
    <t>LUBRIFICAÇÃO MBBA</t>
  </si>
  <si>
    <t>PINTURA MBBA</t>
  </si>
  <si>
    <t>REINSTALAÇÃO/ALINHAMENTO/START UP MBBA</t>
  </si>
  <si>
    <t>RETIRADA PARA FINS DE MANUTENÇÃO CORRETIVA MBBA</t>
  </si>
  <si>
    <t>SUBSTITUIÇÃO CONTATOR</t>
  </si>
  <si>
    <t>MANUTENÇÃO CORRETIVA DO INVERSOR DE FREQUÊNCIA</t>
  </si>
  <si>
    <t>MANUTENÇÃO CORRETIVA TUBULAÇÃO BARRILETE</t>
  </si>
  <si>
    <t>(0,1 A 10 CV)</t>
  </si>
  <si>
    <t>MANUTENÇÃO CORRETIVA FILTRO Y</t>
  </si>
  <si>
    <t>MANUTENÇÃO CORRETIVA NO CIRCUITO DE COMANDO</t>
  </si>
  <si>
    <t>MANUTENÇÃO CORRETIVA NO CIRCUITO DE FORÇA</t>
  </si>
  <si>
    <t>MANUTENÇÃO CORRETIVA REGISTRO/VÁLVULA</t>
  </si>
  <si>
    <t>MANUTENÇÃO CORRETIVA VÁLVULA DE RETENÇÃO</t>
  </si>
  <si>
    <t>SUBSTITUIÇÃO BOTOEIRAS E CHAVES DO CIRCUITO DE COMANDO</t>
  </si>
  <si>
    <t>(0,1 A 300 CV)</t>
  </si>
  <si>
    <t>SUBSTITUIÇÃO DE CHAVE SECCIONADORA</t>
  </si>
  <si>
    <t>SUBSTITUIÇÃO DISJUNTOR MONOFÁSICO</t>
  </si>
  <si>
    <t>( 2 a 30 A)</t>
  </si>
  <si>
    <t>SUBSTITUIÇÃO DISJUNTOR TRIFÁSICO</t>
  </si>
  <si>
    <t>SUBSTITUIÇÃO  FUSÍVEL</t>
  </si>
  <si>
    <t>( 0,1 a 63 A)</t>
  </si>
  <si>
    <t>SUBSTITUIÇÃO INSTRUMENTOS DE MEDIÇÃO</t>
  </si>
  <si>
    <t>( 0,1 A 300 CV)</t>
  </si>
  <si>
    <t>SUBSTITUIÇÃO MBBA</t>
  </si>
  <si>
    <t>SUBSTITUIÇÃO PARA-RAIOS BT</t>
  </si>
  <si>
    <t>( 0,1 A 300CV)</t>
  </si>
  <si>
    <t>SUBSTITUIÇÃO  PRESSOSTATO</t>
  </si>
  <si>
    <t>SUBSTITUIÇÃO RELÉS FALTA DE
FASE/SOBRECARGA/TEMPORIZADOR/NÍVEL</t>
  </si>
  <si>
    <t>( 0,1 A 300V)</t>
  </si>
  <si>
    <t>SUBSTITUIÇÃO ROLAMENTOS MBBA</t>
  </si>
  <si>
    <t>SUBSTITUIÇÃO ROTOR/ANÉIS/BUCHAS MBBA</t>
  </si>
  <si>
    <t>SUBSTITUIÇÃO  TERMOSTATO</t>
  </si>
  <si>
    <t>SUBSTITUIÇÃO TRANSMISSOR DE PRESSÃO</t>
  </si>
  <si>
    <t>SUBSTITUIÇÃO VEDAÇÃO MBBA</t>
  </si>
  <si>
    <t>SUBSTITUIÇÃO/PROGRAMAÇÃO   TIMER</t>
  </si>
  <si>
    <t>SUBSTITUIÇÃO/PROGRAMAÇÃO/START UP INVERSOR DE
FREQUÊNCIA</t>
  </si>
  <si>
    <t>TOTAL SERVIÇOS DE MANUTENÇÃO DE ÁGUA E ESGOTO</t>
  </si>
  <si>
    <t>SERVIÇO (DEPENDE DE AUTORIZAÇÃO PRÉVIA)</t>
  </si>
  <si>
    <t>TOTAL (R$)</t>
  </si>
  <si>
    <t>EXECUÇÃO DE PESQUISA DE VAZAMENTO NÃO VISÍVEL COM GEOFONE ELETRÔNICO</t>
  </si>
  <si>
    <t>REPESQUISA APÓS REPARO PARA CADA 100 m</t>
  </si>
  <si>
    <t>TOTAL SERVIÇOS ESPECIAIS</t>
  </si>
  <si>
    <t>CUSTO TOTAL (R$)</t>
  </si>
  <si>
    <t>MÊS 1 (R$)</t>
  </si>
  <si>
    <t>MÊS 2 (R$)</t>
  </si>
  <si>
    <t>MÊS 3 (R$)</t>
  </si>
  <si>
    <t>MÊS 4 (R$)</t>
  </si>
  <si>
    <t>MÊS 5 (R$)</t>
  </si>
  <si>
    <t>MÊS 6 (R$)</t>
  </si>
  <si>
    <t>MÊS 7 (R$)</t>
  </si>
  <si>
    <t>MÊS 8 (R$)</t>
  </si>
  <si>
    <t>MÊS 9 (R$)</t>
  </si>
  <si>
    <t>MÊS 10 (R$)</t>
  </si>
  <si>
    <t>MÊS 11 (R$)</t>
  </si>
  <si>
    <t>MÊS 12 (R$)</t>
  </si>
  <si>
    <t>TOTAL ACUMULADO</t>
  </si>
  <si>
    <t>Código Engenharia Consultiva</t>
  </si>
  <si>
    <t>Categoria profissional</t>
  </si>
  <si>
    <t>Und</t>
  </si>
  <si>
    <t>Salário
(R$)</t>
  </si>
  <si>
    <t>Encargos Sociais
(%)</t>
  </si>
  <si>
    <t>Encargos Sociais
(R$)</t>
  </si>
  <si>
    <t>Alimentação
(%)</t>
  </si>
  <si>
    <t>Alimentação
(R$)</t>
  </si>
  <si>
    <t>EPI
(%)</t>
  </si>
  <si>
    <t>EPI
(R$)</t>
  </si>
  <si>
    <t>Ferramentas
(%)</t>
  </si>
  <si>
    <t>Ferramentas
(R$)</t>
  </si>
  <si>
    <t>Transporte
(%)</t>
  </si>
  <si>
    <t>Transporte
(R$)</t>
  </si>
  <si>
    <t>Exame Ocupacional
(%)</t>
  </si>
  <si>
    <t>Exame Ocupacional
(R$)</t>
  </si>
  <si>
    <t>Cesta Básica
(%)</t>
  </si>
  <si>
    <t>Cesta Básica
(R$)</t>
  </si>
  <si>
    <t>Assistência Médica
(%)</t>
  </si>
  <si>
    <t>Assistência Médica
(R$)</t>
  </si>
  <si>
    <t>Seguro de Vida
(%)</t>
  </si>
  <si>
    <t>Seguro de Vida
(R$)</t>
  </si>
  <si>
    <t>Encargos Totais
(%)</t>
  </si>
  <si>
    <t>Encargos Totais
(R$)</t>
  </si>
  <si>
    <t>Custo Total
(R$)</t>
  </si>
  <si>
    <t>P8001</t>
  </si>
  <si>
    <t>Advogado júnior</t>
  </si>
  <si>
    <t>mês</t>
  </si>
  <si>
    <t>P8002</t>
  </si>
  <si>
    <t>Advogado pleno</t>
  </si>
  <si>
    <t>P8003</t>
  </si>
  <si>
    <t>Advogado sênior</t>
  </si>
  <si>
    <t>P8007</t>
  </si>
  <si>
    <t>Analista de desenvolvimento de sistemas júnior</t>
  </si>
  <si>
    <t>P8008</t>
  </si>
  <si>
    <t>Analista de desenvolvimento de sistemas pleno</t>
  </si>
  <si>
    <t>P8009</t>
  </si>
  <si>
    <t>Analista de desenvolvimento de sistemas sênior</t>
  </si>
  <si>
    <t>P8013</t>
  </si>
  <si>
    <t>Arquiteto júnior</t>
  </si>
  <si>
    <t>P8014</t>
  </si>
  <si>
    <t>Arquiteto pleno</t>
  </si>
  <si>
    <t>P8015</t>
  </si>
  <si>
    <t>Arquiteto sênior</t>
  </si>
  <si>
    <t>P8019</t>
  </si>
  <si>
    <t>Assistente social júnior</t>
  </si>
  <si>
    <t>P8020</t>
  </si>
  <si>
    <t>Assistente social pleno</t>
  </si>
  <si>
    <t>P8021</t>
  </si>
  <si>
    <t>Assistente social sênior</t>
  </si>
  <si>
    <t>P8025</t>
  </si>
  <si>
    <t>Auxiliar</t>
  </si>
  <si>
    <t>Auxiliar administrativo</t>
  </si>
  <si>
    <t>P8027</t>
  </si>
  <si>
    <t>Auxiliar de laboratório</t>
  </si>
  <si>
    <t>Auxiliar de topografia</t>
  </si>
  <si>
    <t>P8032</t>
  </si>
  <si>
    <t>Biólogo júnior</t>
  </si>
  <si>
    <t>Biólogo pleno</t>
  </si>
  <si>
    <t>P8034</t>
  </si>
  <si>
    <t>Biólogo sênior</t>
  </si>
  <si>
    <t>P8038</t>
  </si>
  <si>
    <t>Chefe de escritório</t>
  </si>
  <si>
    <t>P8040</t>
  </si>
  <si>
    <t>Contador júnior</t>
  </si>
  <si>
    <t>P8041</t>
  </si>
  <si>
    <t>Contador pleno</t>
  </si>
  <si>
    <t>P8042</t>
  </si>
  <si>
    <t>Contador sênior</t>
  </si>
  <si>
    <t>P8044</t>
  </si>
  <si>
    <t>Coordenador ambiental</t>
  </si>
  <si>
    <t>P8045</t>
  </si>
  <si>
    <t>Economista júnior</t>
  </si>
  <si>
    <t>P8046</t>
  </si>
  <si>
    <t>Economista pleno</t>
  </si>
  <si>
    <t>P8047</t>
  </si>
  <si>
    <t>Economista sênior</t>
  </si>
  <si>
    <t>P8051</t>
  </si>
  <si>
    <t>Engenheiro agrimensor/Geógrafo júnior</t>
  </si>
  <si>
    <t>P8052</t>
  </si>
  <si>
    <t>Engenheiro agrimensor/Geógrafo pleno</t>
  </si>
  <si>
    <t>P8053</t>
  </si>
  <si>
    <t>Engenheiro agrimensor/Geógrafo sênior</t>
  </si>
  <si>
    <t>P8054</t>
  </si>
  <si>
    <t>Engenheiro agrônomo júnior</t>
  </si>
  <si>
    <t>P8055</t>
  </si>
  <si>
    <t>Engenheiro agrônomo pleno</t>
  </si>
  <si>
    <t>P8056</t>
  </si>
  <si>
    <t>Engenheiro agrônomo sênior</t>
  </si>
  <si>
    <t>P8057</t>
  </si>
  <si>
    <t>Engenheiro ambiental júnior</t>
  </si>
  <si>
    <t>Engenheiro ambiental pleno</t>
  </si>
  <si>
    <t>P8059</t>
  </si>
  <si>
    <t>Engenheiro ambiental sênior</t>
  </si>
  <si>
    <t>P8060</t>
  </si>
  <si>
    <t>Engenheiro consultor especial</t>
  </si>
  <si>
    <t>Engenheiro coordenador</t>
  </si>
  <si>
    <t>P8062</t>
  </si>
  <si>
    <t>Engenheiro de pesca júnior</t>
  </si>
  <si>
    <t>P8063</t>
  </si>
  <si>
    <t>Engenheiro de pesca pleno</t>
  </si>
  <si>
    <t>P8064</t>
  </si>
  <si>
    <t>Engenheiro de pesca sênior</t>
  </si>
  <si>
    <t>P8065</t>
  </si>
  <si>
    <t>Engenheiro de projetos júnior</t>
  </si>
  <si>
    <t>Engenheiro de projetos pleno</t>
  </si>
  <si>
    <t>P8067</t>
  </si>
  <si>
    <t>Engenheiro de projetos sênior</t>
  </si>
  <si>
    <t>P8068</t>
  </si>
  <si>
    <t>Engenheiro florestal júnior</t>
  </si>
  <si>
    <t>P8069</t>
  </si>
  <si>
    <t>Engenheiro florestal pleno</t>
  </si>
  <si>
    <t>P8070</t>
  </si>
  <si>
    <t>Engenheiro florestal sênior</t>
  </si>
  <si>
    <t>P8080</t>
  </si>
  <si>
    <t>Geólogo júnior</t>
  </si>
  <si>
    <t>P8081</t>
  </si>
  <si>
    <t>Geólogo pleno</t>
  </si>
  <si>
    <t>P8082</t>
  </si>
  <si>
    <t>Geólogo sênior</t>
  </si>
  <si>
    <t>P8086</t>
  </si>
  <si>
    <t>Historiador/Sociólogo júnior</t>
  </si>
  <si>
    <t>P8087</t>
  </si>
  <si>
    <t>Historiador/Sociólogo pleno</t>
  </si>
  <si>
    <t>P8088</t>
  </si>
  <si>
    <t>Historiador/Sociólogo sênior</t>
  </si>
  <si>
    <t>P8092</t>
  </si>
  <si>
    <t>Jornalista júnior</t>
  </si>
  <si>
    <t>P8093</t>
  </si>
  <si>
    <t>Jornalista pleno</t>
  </si>
  <si>
    <t>P8094</t>
  </si>
  <si>
    <t>Jornalista sênior</t>
  </si>
  <si>
    <t>P8098</t>
  </si>
  <si>
    <t>Laboratorista</t>
  </si>
  <si>
    <t>P8102</t>
  </si>
  <si>
    <t>Médico veterinário</t>
  </si>
  <si>
    <t>P8106</t>
  </si>
  <si>
    <t>Meteorologista júnior</t>
  </si>
  <si>
    <t>P8107</t>
  </si>
  <si>
    <t>Meteorologista pleno</t>
  </si>
  <si>
    <t>P8108</t>
  </si>
  <si>
    <t>Meteorologista sênior</t>
  </si>
  <si>
    <t>P8112</t>
  </si>
  <si>
    <t>Motorista de caminhão</t>
  </si>
  <si>
    <t>P8113</t>
  </si>
  <si>
    <t>Motorista de veículo leve</t>
  </si>
  <si>
    <t>P8117</t>
  </si>
  <si>
    <t>Oceanógrafo júnior</t>
  </si>
  <si>
    <t>P8118</t>
  </si>
  <si>
    <t>Oceanógrafo pleno</t>
  </si>
  <si>
    <t>P8119</t>
  </si>
  <si>
    <t>Oceanógrafo sênior</t>
  </si>
  <si>
    <t>P8123</t>
  </si>
  <si>
    <t>Paleontólogo/Arqueólogo/Antropólogo júnior</t>
  </si>
  <si>
    <t>P8124</t>
  </si>
  <si>
    <t>Paleontólogo/Arqueólogo/Antropólogo pleno</t>
  </si>
  <si>
    <t>P8125</t>
  </si>
  <si>
    <t>Paleontólogo/Arqueólogo/Antropólogo sênior</t>
  </si>
  <si>
    <t>P8129</t>
  </si>
  <si>
    <t>Pedagogo júnior</t>
  </si>
  <si>
    <t>P8130</t>
  </si>
  <si>
    <t>Pedagogo pleno</t>
  </si>
  <si>
    <t>P8131</t>
  </si>
  <si>
    <t>Pedagogo sênior</t>
  </si>
  <si>
    <t>P8135</t>
  </si>
  <si>
    <t>Secretária</t>
  </si>
  <si>
    <t>P8139</t>
  </si>
  <si>
    <t>Sondador</t>
  </si>
  <si>
    <t>Técnico ambiental</t>
  </si>
  <si>
    <t>Técnico de obras</t>
  </si>
  <si>
    <t>P8151</t>
  </si>
  <si>
    <t>Técnico de segurança do trabalho</t>
  </si>
  <si>
    <t>Técnico em geoprocessamento</t>
  </si>
  <si>
    <t>P8159</t>
  </si>
  <si>
    <t>Técnico em informática - programador</t>
  </si>
  <si>
    <t>Topógrafo</t>
  </si>
  <si>
    <t>P8167</t>
  </si>
  <si>
    <t>Arquivista júnior</t>
  </si>
  <si>
    <t>P8168</t>
  </si>
  <si>
    <t>Arquivista pleno</t>
  </si>
  <si>
    <t>P8169</t>
  </si>
  <si>
    <t>Arquivista sênior</t>
  </si>
  <si>
    <t>P8173</t>
  </si>
  <si>
    <t>Administrador júnior</t>
  </si>
  <si>
    <t>P8174</t>
  </si>
  <si>
    <t>Administrador pleno</t>
  </si>
  <si>
    <t>P8175</t>
  </si>
  <si>
    <t>Administrador sênior</t>
  </si>
  <si>
    <t>tulho</t>
  </si>
  <si>
    <t>UNIDADE</t>
  </si>
  <si>
    <t>PREÇO</t>
  </si>
  <si>
    <t>CANTEIRO DE OBRAS</t>
  </si>
  <si>
    <t>CONSTRUÇÃO DO CANTEIRO</t>
  </si>
  <si>
    <t>Gb</t>
  </si>
  <si>
    <t>BARRACÃO PARA ESCRITÓRIO</t>
  </si>
  <si>
    <t>BARRACÃO PARA DEPÓSITO</t>
  </si>
  <si>
    <t>SANITÁRIO ISOLADO</t>
  </si>
  <si>
    <t>CHUVEIRO ISOLADO</t>
  </si>
  <si>
    <t>REFEITÓRIO</t>
  </si>
  <si>
    <t>BARRACÃO ABERTO</t>
  </si>
  <si>
    <t>ALOJAMENTO</t>
  </si>
  <si>
    <t>PLACA DE OBRA</t>
  </si>
  <si>
    <t>PLACA DE OBRA CASAN</t>
  </si>
  <si>
    <t>PLACA DE OBRA DO AGENTE FINANCIADOR</t>
  </si>
  <si>
    <t>VEICULO PARA FISCALIZAÇÃO</t>
  </si>
  <si>
    <t>ALUGUEL MENSAL DE VEÍCULO</t>
  </si>
  <si>
    <t>ADMINISTRAÇÃO LOCAL</t>
  </si>
  <si>
    <t>PROJETOS COMPLEMENTARES</t>
  </si>
  <si>
    <t>PROJETO - DETALHAMENTO DE REDE</t>
  </si>
  <si>
    <t>PROJETO - ARQUITETONICO</t>
  </si>
  <si>
    <t>PROJETO - ESTRUTURAL</t>
  </si>
  <si>
    <t>PROJETO - ELÉTRICO</t>
  </si>
  <si>
    <t>PROJETO - HIDRAULICO</t>
  </si>
  <si>
    <t>PROJETO - TELEFONICO</t>
  </si>
  <si>
    <t>PROJETO - GEOTÉCNICO</t>
  </si>
  <si>
    <t>PROJETO - IMPERMEABILIZAÇÃO</t>
  </si>
  <si>
    <t>VERIFICAÇÃO DE INTERFERENCIAS</t>
  </si>
  <si>
    <t>PESQUISA DE INTERFERÊNCIAS</t>
  </si>
  <si>
    <t>DETECÇÃO ELETROMAGNÉTICA DE TUBULAÇÕES</t>
  </si>
  <si>
    <t>DETECÇÃO ELETROMAGNÉTICA DE SINGULARIDADES</t>
  </si>
  <si>
    <t>LOCAÇÃO E NIVELAMENTO DE REDES DE ÁGUA E ADUTORAS</t>
  </si>
  <si>
    <t>LOCAÇÃO E NIVELAMENTO DE REDES DE ESGOTO/ EMISSÁRIO/DRENAGEM</t>
  </si>
  <si>
    <t>LOCAÇÃO E NIVELAMENTO DE OBRAS LOCALIZADAS ACIMA DE 1 HA</t>
  </si>
  <si>
    <t>LOCAÇÃO DA OBRA SEM AUXÍLIO DE EQUIPAMENTOS TOPOGRÁFICO</t>
  </si>
  <si>
    <t>CADASTRO DE ADUTORA</t>
  </si>
  <si>
    <t>CADASTRO DE REDE DE ÁGUA</t>
  </si>
  <si>
    <t>CADASTRO DE REDE DE ESGOTO/EMISSÁRIO/DRENAGEM</t>
  </si>
  <si>
    <t>CADASTRO DE LIGAÇÕES</t>
  </si>
  <si>
    <t>CADASTRO DE OBRAS EXISTENTES</t>
  </si>
  <si>
    <t>ROÇADA DENSA</t>
  </si>
  <si>
    <t>LIMPEZA MECANIZADA COM RASPAGEM SUPERFICIAL</t>
  </si>
  <si>
    <t>TRÂNSITO E SEGURANÇA</t>
  </si>
  <si>
    <t>TAPUME MÓVEL DE PROTEÇÃO EM CHAPAS COMPENSADAS</t>
  </si>
  <si>
    <t>TAPUME VEDAÇÃO EM CHAPA COMPENSADA</t>
  </si>
  <si>
    <t>PASSADIÇOS COM PRANCHAS DE MADEIRA, PARA PEDESTRES</t>
  </si>
  <si>
    <t>PASSADIÇOS COM PRANCHAS DE MADEIRA, PARA VEÍCULOS</t>
  </si>
  <si>
    <t>PASSADIÇOS COM CHAPAS DE AÇO</t>
  </si>
  <si>
    <t>SINALIZAÇÃO DE TRÂNSITO NOTURNA</t>
  </si>
  <si>
    <t>SINALIZAÇÃO DE TRÂNSITO, COM PLACAS</t>
  </si>
  <si>
    <t>FITA PLÁSTICA</t>
  </si>
  <si>
    <t>CERCA COM TELA TAPUME</t>
  </si>
  <si>
    <t>ACESSOS</t>
  </si>
  <si>
    <t>ACESSOS PROVISÓRIOS</t>
  </si>
  <si>
    <t>SUSTENTAÇÃO  DIVERSAS</t>
  </si>
  <si>
    <t>ESCORAMENTO DE POSTES E ÁRVORES</t>
  </si>
  <si>
    <t>SUSTENTAÇÃO DE TUBULAÇÕES EXISTENTES - MADEIRA</t>
  </si>
  <si>
    <t>SUSTENTAÇÃO DE TUBULAÇÕES EXISTENTES - METÁLICO</t>
  </si>
  <si>
    <t>DEMOLIÇÕES E CORTES</t>
  </si>
  <si>
    <t>DEMOLIÇÃO MANUAL DE CONCRETO ARMADO</t>
  </si>
  <si>
    <t>DEMOLIÇÃO DE CONCRETO ARMADO OU SIMPLES, COM EQUIPAMENTO</t>
  </si>
  <si>
    <t>DEMOLIÇÃO DE REVESTIMENTO DE ARGAMASSA EM PAREDE E TETO</t>
  </si>
  <si>
    <t>DEMOLIÇÃO DE REVESTIMENTO DE AZULEJO</t>
  </si>
  <si>
    <t>DEMOLIÇÃO DE PISO CIMENTADO</t>
  </si>
  <si>
    <t>DEMOLIÇÃO DE PISO DE LADRILHO OU CERÂMICO</t>
  </si>
  <si>
    <t>DEMOLIÇÃO DE ALVENARIA SEM REAPROVEITAMENTO</t>
  </si>
  <si>
    <t>DEMOLIÇÃO DE ALVENARIA COM REAPROVEITAMENTO</t>
  </si>
  <si>
    <t>DEMOLIÇÃO DE COBERTURA SEM REAPROVEITAMENTO</t>
  </si>
  <si>
    <t>DEMOLIÇÃO DE COBERTURA COM REAPROVEITAMENTO</t>
  </si>
  <si>
    <t>DEMOLIÇÃO DE FORRO DE MADEIRA SEM REAPROVEITAMENTO</t>
  </si>
  <si>
    <t>DEMOLIÇÃO DE FORRO DE MADEIRA COM REAPROVEITAMENTO</t>
  </si>
  <si>
    <t>RETIRADA DE PORTAS E JANELAS SEM REAPROVEITAMENTO</t>
  </si>
  <si>
    <t>RETIRADA DE PORTAS E JANELAS COM REAPROVEITAMENTO</t>
  </si>
  <si>
    <t>CORTE DE CONCRETO COM ESPESSURA ATÉ 0,15M</t>
  </si>
  <si>
    <t>REMANEJAMENTO DE INTERFERÊNCIA</t>
  </si>
  <si>
    <t>REMOÇÃO DE PINTURA ANTIGA</t>
  </si>
  <si>
    <t>REMOÇÃO DE PINTURA ANTIGA A CAL</t>
  </si>
  <si>
    <t>REMOÇÃO DE PINTURA ANTIGA A LÁTEX OU MINERAL</t>
  </si>
  <si>
    <t>REMOÇÃO DE PINTURA ANTIGA A ÓLEO OU ESMALTE</t>
  </si>
  <si>
    <t>MOVIMENTO DE TERRA</t>
  </si>
  <si>
    <t>ESCAVAÇÃO EM GERAL</t>
  </si>
  <si>
    <t>ESCAVAÇÃO MECANIZADA DE ÁREA EM SOLO NÃO ROCHOSO</t>
  </si>
  <si>
    <t>ESCAVAÇÃO EM ROCHA COMPACTA A FOGO, EM ÁREAS</t>
  </si>
  <si>
    <t>ESCAVAÇÃO EM ROCHA COMPACTA A FRIO, EM AREAS</t>
  </si>
  <si>
    <t>ESCAVAÇÃO EM ROCHA BRANDA A FRIO, EM ÁREAS</t>
  </si>
  <si>
    <t>ESCAVAÇÃO SUBMERSA (DRAGAGEM)</t>
  </si>
  <si>
    <t>ESCAVAÇÃO EM JAZIDA DE SOLO</t>
  </si>
  <si>
    <t>ESCAVAÇÃO MECANIZADA, NÃO EM VALAS, EM SOLO NÃO ROCHOSO, COM PROFUND. DE 0,00 A 6,00 M</t>
  </si>
  <si>
    <t>ESCAVAÇÃO MECANIZADA, NÃO EM VALAS, EM SOLO NÃO ROCHOSO, COM PROFUND. DE 0,00 A 8,00 M</t>
  </si>
  <si>
    <t>ESCAVAÇÃO MANUAL DE ÁREAS, VALAS, POÇOS E CAVAS</t>
  </si>
  <si>
    <t>ESCAVAÇÃO MANUAL DE ÁREAS, VALAS, POÇOS E CAVAS EM SOLO NÃO ROCHOSO, COM PROFUND. ATÉ 1,25 M</t>
  </si>
  <si>
    <t>ESCAVAÇÃO MANUAL DE ÁREAS, VALAS, POÇOS E CAVAS EM SOLO NÃO ROCHOSO, COM PROFUND. DE 0,00 A 2,00 M</t>
  </si>
  <si>
    <t>ESCAVAÇÃO MANUAL DE ÁREAS, VALAS, POÇOS E CAVAS EM SOLO NÃO ROCHOSO, COM PROFUND. DE 0,00 A 4,00 M</t>
  </si>
  <si>
    <t>ESCAVAÇÃO MANUAL DE AREAS, VALAS, POÇOS E CAVAS EM SOLO NÃO ROCHOSO, COM PROFUND. DE 0,00 A 6,00 M</t>
  </si>
  <si>
    <t>ESCAVAÇÃO MANUAL DE AREAS, VALAS, POÇOS E CAVAS EM SOLO NÃO ROCHOSO, COM PROFUND. DE 0,00 A 8,00 M</t>
  </si>
  <si>
    <t>ESCAVAÇÃO MECANIZADA DE VALAS, POÇOS E CAVAS</t>
  </si>
  <si>
    <t>ESCAVAÇÃO MECANIZADA DE VALAS, POÇOS E CAVAS EM SOLO NÃO ROCHOSO, COM PROFUND DE ATÉ 1,25 M</t>
  </si>
  <si>
    <t>ESCAVAÇÃO MECANIZADA DE VALAS, POÇOS E CAVAS EM SOLO NÃO ROCHOSO, COM PROFUND. DE 0,00 A 2,00 M</t>
  </si>
  <si>
    <t>ESCAVAÇÃO MECANIZADA DE VALAS, POÇOS E CAVAS EM SOLO NÃO ROCHOSO, COM PROFUND. DE 0,00 A 4,00 M</t>
  </si>
  <si>
    <t>ESCAVAÇÃO MECANIZADA DE VALAS, POÇOS E CAVAS EM SOLO NÃO ROCHOSO, COM PROFUND. DE 0,00 A 6,00 M</t>
  </si>
  <si>
    <t>ESCAVAÇÃO MECANIZADA DE VALAS, POÇOS E CAVAS EM SOLO NÃO ROCHOSO, COM PROFUND. DE 0,00 A 8,00 M</t>
  </si>
  <si>
    <t>ESCAVAÇÃO DE ROCHA EM VALAS, POÇOS E CAVAS</t>
  </si>
  <si>
    <t>ESCAVAÇÃO DE ROCHA COMPACTA A FOGO, EM VALAS, POÇOS E CAVAS</t>
  </si>
  <si>
    <t>ESCAVAÇÃO DE ROCHA COMPACTA A FRIO, EM VALAS, POÇOS E CAVAS</t>
  </si>
  <si>
    <t>ESCAVAÇÃO EM ROCHA BRANDA A FRIO, EM VALAS, POÇOS E CAVAS</t>
  </si>
  <si>
    <t>ATERRO/REATERRO EM ÁREAS</t>
  </si>
  <si>
    <t>CORTE E ATERRO COMPENSADO, SEM CONTROLE DO G.C.</t>
  </si>
  <si>
    <t>COMPACTAÇÃO MECANIZADA, EM ÁREAS, SEM CONTROLE DO G.C.</t>
  </si>
  <si>
    <t>COMPACTAÇÃO MECANIZADA, COM CONTROLE DO GC &gt; = 95% DO PROCTOR NORMAL - EM ÁREAS</t>
  </si>
  <si>
    <t>COMPACTAÇÃO MECANIZADA, COM CONTROLE DO G.C.&gt;=95% DO PROCTOR NORMAL - EM MACIÇOS (TALUDES)</t>
  </si>
  <si>
    <t>COMPACTAÇÃO MECANIZADA, COM CONTROLE DO G.C.&gt;=100% DO PROCTOR NORMAL - EM ÁREAS</t>
  </si>
  <si>
    <t>ATERRO/REATERRO DE VALAS, POÇOS E CAVAS</t>
  </si>
  <si>
    <t>ATERRO/REATERRO DE VALAS, POÇOS E CAVAS COMPACTADO MANUALMENTE</t>
  </si>
  <si>
    <t>ATERRO/REATERRO DE VALAS, POÇOS E CAVAS COMPACTADO MECANICAMENTE, SEM CONTROLE DO G.C.</t>
  </si>
  <si>
    <t>ATERRO/REATERRO DE VALAS, POÇOS E CAVAS, COM CIMENTO E AREIA</t>
  </si>
  <si>
    <t>ATERRO/REATERRO DE VALAS, POÇOS E CAVAS, COM RETROESCAVADEIRA, SEM CONTROLE DO G.C.</t>
  </si>
  <si>
    <t>ATERRO/REATERRO DE VALAS, POÇOS E CAVAS, COM FORN. DE AREIA/PÓ DE PEDRA, G.C.&gt;=100%, SEM TRANSPORTE</t>
  </si>
  <si>
    <t>TRANSPORTE DE AREIA / PÓ DE PEDRA PARA ATERRO</t>
  </si>
  <si>
    <t>m³xKm</t>
  </si>
  <si>
    <t>ATERRO/REATERRO DE VALAS, POÇOS E CAVAS DE SOLOS ARENOSO, G.C.&gt;=100%, SEM FORNECIMENTO DE AREIA</t>
  </si>
  <si>
    <t>ESCAVAÇÃO DE ROCHA COM ARGAMASSA EXPANSIVA</t>
  </si>
  <si>
    <t>CARGA, TRANSPORTE E DESCARGA</t>
  </si>
  <si>
    <t>CARGA E DESCARGA - SOLO</t>
  </si>
  <si>
    <t>CARGA E DESCARGA - ROCHA</t>
  </si>
  <si>
    <t>CARGA E DESCARGA - ENTULHO</t>
  </si>
  <si>
    <t>TRANSPORTE DE MATERIAL ESCAVADO - SOLO</t>
  </si>
  <si>
    <t>TRANSPORTE DE MATERIAL ESCAVADO - ROCHA</t>
  </si>
  <si>
    <t>TRANSPORTE DE MATERIAL - ENTULHO</t>
  </si>
  <si>
    <t>PROTEÇÃO PARA DESMONTE COM USO DE EXPLOSIVO</t>
  </si>
  <si>
    <t>PROTEÇÃO PARA DESMONTE COM USO DE EXPLOSIVO COM REDE METÁLICA SIMPLES 1/2''</t>
  </si>
  <si>
    <t>PROTEÇÃO PARA DESMONTE COM USO DE EXPLOSIVO COM REDE METÁLICA SIMPLES 5/8''</t>
  </si>
  <si>
    <t>PROTEÇÃO PARA DESMONTE COM USO DE EXPLOSIVO COM REDE METÁLICA DUPLA</t>
  </si>
  <si>
    <t>PROTEÇÃO PARA DESMONTE COM USO DE EXPLOSIVO COM TERRA</t>
  </si>
  <si>
    <t>ESCORAMENTO</t>
  </si>
  <si>
    <t>ESCORAMENTO DE MADEIRA EM VALAS E CAVAS</t>
  </si>
  <si>
    <t>PONTALETEAMENTO</t>
  </si>
  <si>
    <t>ESCORAMENTO   DESCONTINUO</t>
  </si>
  <si>
    <t>ESCORAMENTO CONTINUO</t>
  </si>
  <si>
    <t>ESCORAMENTO  ESPECIAL</t>
  </si>
  <si>
    <t>ESCORAMENTO METÁLICO EM VALAS, CAVAS E POÇOS</t>
  </si>
  <si>
    <t>ESTACA PRANCHA</t>
  </si>
  <si>
    <t>ESCORAMENTO CONTÍNUO C/ CHAPAS METÁLICAS GROSSAS</t>
  </si>
  <si>
    <t>ESCORAMENTO MISTO EM VALAS - TIPO HAMBURGUES</t>
  </si>
  <si>
    <t>ESCORAMENTO METÁLICO MADEIRA, COM LONGARINAS E ESTRONCAS METÁLICAS, COM 01 QUADRO</t>
  </si>
  <si>
    <t>ESCORAMENTO METÁLICO MADEIRA EM VALAS, COM LONGARINAS E ESTRONCAS METÁLICAS, COM 02 QUADROS</t>
  </si>
  <si>
    <t>ESCORAMENTO METÁLICO MADEIRA EM VALAS, COM LONGARINAS E ESTRONCAS METÁLICAS, COM 03 QUADROS</t>
  </si>
  <si>
    <t>ESCORAMENTO METÁLICO MADEIRA EM VALAS, COM 01 LINHA DE ESTRONCA DE MADEIRA, SEM LONGARINAS</t>
  </si>
  <si>
    <t>ESCORAMENTO METÁLICO MADEIRA EM VALAS, COM 02 LINHAS DE ESTRONCA DE MADEIRA, SEM LONGARINAS</t>
  </si>
  <si>
    <t>ESCORAMENTO METÁLICO MADEIRA EM VALAS, COM 03 LINHAS DE ESTRONCA METÁLICA, SEM LONGARINAS</t>
  </si>
  <si>
    <t>ESCORAMENTO METÁLICO MADEIRA EM VALAS, COM 01 LINHA DE ESTRONCA METÁLICA, SEM LONGARINAS</t>
  </si>
  <si>
    <t>ESCORAMENTO METÁLICO MADEIRA EM CAVAS E POÇOS</t>
  </si>
  <si>
    <t>ESCORAMENTO METÁLICO MADEIRA EM CAVAS E POÇOS, COM 01 QUADRO DE LONGARINA</t>
  </si>
  <si>
    <t>ESCORAMENTO METÁLICO MADEIRA EM CAVAS E POÇOS, COM 02 QUADRO DE LONGARINAS</t>
  </si>
  <si>
    <t>ESCORAMENTO METÁLICO MADEIRA EM CAVAS E POÇOS, COM 03 QUADRO DE LONGARINAS</t>
  </si>
  <si>
    <t>SERVIÇOS E ELEMENTOS ADICIONAIS AS ESTRUTURAS DE ESCORAMENTO</t>
  </si>
  <si>
    <t>MATERIAL PERDIDO - MADEIRA</t>
  </si>
  <si>
    <t>MATERIAL PERDIDO - METÁLICO</t>
  </si>
  <si>
    <t>ESCORAMENTO BLINDADO EM VALAS</t>
  </si>
  <si>
    <t>ESCORAMENTO COM BLINDADO PESADO</t>
  </si>
  <si>
    <t>ESCORAMENTO COM BLINDADO LEVE</t>
  </si>
  <si>
    <t>ESGOTAMENTO E DRENAGEM</t>
  </si>
  <si>
    <t>ESGOTAMENTO COM BOMBA</t>
  </si>
  <si>
    <t>BOMBA MANUAL</t>
  </si>
  <si>
    <t>h</t>
  </si>
  <si>
    <t>CONJUNTO MOTO-BOMBA</t>
  </si>
  <si>
    <t>REBAIXAMENTO DE LENÇOL FREÁTICO</t>
  </si>
  <si>
    <t>MOBILIZAÇÃO, DESMOBILIZAÇÃO E TRANSPORTE DE EQUIPAMENTOS</t>
  </si>
  <si>
    <t>OPERAÇÃO DO SISTEMA DE REBAIXAMENTO</t>
  </si>
  <si>
    <t>cjdia</t>
  </si>
  <si>
    <t>PONTEIRA FILTRANTE</t>
  </si>
  <si>
    <t>DRENAGEM SUPERFICIAL</t>
  </si>
  <si>
    <t>CALHA DE CONCRETO, DIÂMETRO 300 MM</t>
  </si>
  <si>
    <t>CALHA DE CONCRETO, DIÂMETRO 400 MM</t>
  </si>
  <si>
    <t>CALHA DE CONCRETO, DIÂMETRO 500 MM</t>
  </si>
  <si>
    <t>CALHA DE CONCRETO, DIÂMETRO 600 MM</t>
  </si>
  <si>
    <t>DRENAGEM COM TUBO PVC PERFURADO, DN 100 MM</t>
  </si>
  <si>
    <t>DRENAGEM SUBTERRANEA COM TUBO CERÂMICO PERFURADO</t>
  </si>
  <si>
    <t>DRENAGEM SUBTERRANEA COM TUBO DE CONCRETO POROSO</t>
  </si>
  <si>
    <t>DRENAGEM COM TUBO DE CONCRETO POROSO, DN 200 MM</t>
  </si>
  <si>
    <t>DRENAGEM COM TUBO DE CONCRETO POROSO, DN 300 MM</t>
  </si>
  <si>
    <t>DRENAGEM COM MANTA</t>
  </si>
  <si>
    <t>DRENAGEM COM MANTA DE POLIESTER</t>
  </si>
  <si>
    <t>DRENAGEM COM MATERIAL GRANULAR</t>
  </si>
  <si>
    <t>DRENAGEM COM CASCALHO</t>
  </si>
  <si>
    <t>OBRAS DE CONTENÇÃO</t>
  </si>
  <si>
    <t>ENSECADEIRAS</t>
  </si>
  <si>
    <t>ENSECADEIRAS COM PAREDE SIMPLES EM PRANCHA DE MADEIRA</t>
  </si>
  <si>
    <t>ENSECADEIRAS COM PAREDE DUPLA EM PRANCHA DE MADEIRA</t>
  </si>
  <si>
    <t>ENSECADEIRA COM PRANCHAS METÁLICAS</t>
  </si>
  <si>
    <t>ENSECADEIRAS COM SACOS DE AREIA, COM FORNECIMENTO DA AREIA</t>
  </si>
  <si>
    <t>ENSECADEIRA COM SACOS DE AREIA, SEM FORNECIMENTO DA AREIA</t>
  </si>
  <si>
    <t>GABIÕES</t>
  </si>
  <si>
    <t>GABIÃO TIPO CAIXA</t>
  </si>
  <si>
    <t>GABIÃO TIPO SACO</t>
  </si>
  <si>
    <t>GABIÃO TIPO CAIXA, REVESTIMENTO DE PVC</t>
  </si>
  <si>
    <t>GABIÃO TIPO COLCHÃO, REVESTIMENTO DE PVC</t>
  </si>
  <si>
    <t>ENROCAMENTO E PROTEÇÃO DE TALUDES</t>
  </si>
  <si>
    <t>ENROCAMENTO COM PEDRA DE MÃO LANCADA</t>
  </si>
  <si>
    <t>ENROCAMENTO COM PEDRA DE MÃO ARRUMADA</t>
  </si>
  <si>
    <t>TUBULÕES A CÉU ABERTO</t>
  </si>
  <si>
    <t>ESCAVAÇÃO PARA TUBULÃO - FUSTE</t>
  </si>
  <si>
    <t>ESCAVAÇÃO PARA TUBULÃO - BASE</t>
  </si>
  <si>
    <t>ESTACAS</t>
  </si>
  <si>
    <t>ESTACA MOLDADA ''IN LOCO'', TIPO BROCA, DIÂMETRO 0,15 M</t>
  </si>
  <si>
    <t>ESTACA MOLDADA ''IN LOCO'', TIPO BROCA, DIÂMETRO 0,20 M</t>
  </si>
  <si>
    <t>ESTACA MOLDADA ''IN LOCO'', TIPO BROCA, DIÂMENTRO 0,25 M</t>
  </si>
  <si>
    <t>ESTACA PRÉ-MOLDADA DE CONCRETO, CAPACIDADE 21 A 30 T</t>
  </si>
  <si>
    <t>ESTACA PRÉ-MOLDADA DE CONCRETO, CAPACIDADE 31 A 40 T</t>
  </si>
  <si>
    <t>ESTACA PRÉ-MOLDADA DE CONCRETO, CAPACIDADE 41 A 50 T</t>
  </si>
  <si>
    <t>ESTACA PRÉ-MOLDADA DE CONCRETO, CAPACIDADE 51 A 60 T</t>
  </si>
  <si>
    <t>ESTACA PRÉ-MOLDADA DE CONCRETO, CAPACIDADE 71 A 80 T</t>
  </si>
  <si>
    <t>ESTACA DE EUCALIPTO (COM CASCA), DIÂMETRO 0,20 M</t>
  </si>
  <si>
    <t>ESTACA DE EUCALIPTO (COM CASCA), DIÂMETRO 0,25 M</t>
  </si>
  <si>
    <t>ESTACA DE EUCALIPTO (COM CASCA), DIÂMETRO 0,30 M</t>
  </si>
  <si>
    <t>ESTACA PRÉ-MOLDADA DE CONCRETO, CAPACIDADE 81 A 100 T</t>
  </si>
  <si>
    <t>ESTACA PRÉ-MOLDADA DE CONCRETO, CAPACIDADE 101 A 120 T</t>
  </si>
  <si>
    <t>ANCORAGENS E ENGASTAMENTOS</t>
  </si>
  <si>
    <t>ANCORAGENS COM PONTALETE DE MADEIRA</t>
  </si>
  <si>
    <t>BLOCO DE ANCORAGEM EM CONCRETO NÃO ESTRUTURAL 210 KG DE CIMENTO POR M3</t>
  </si>
  <si>
    <t>BLOCO DE ANCORAGEM EM CONCRETO CICLOPICO</t>
  </si>
  <si>
    <t>LASTRO</t>
  </si>
  <si>
    <t>LASTRO DE AREIA</t>
  </si>
  <si>
    <t>LASTRO DE PEDRA BRITADA</t>
  </si>
  <si>
    <t>LASTRO DE PEDRA DE MÃO</t>
  </si>
  <si>
    <t>LASTRO DE PÓ DE PEDRA</t>
  </si>
  <si>
    <t>LASTRO DE ARGAMASSA DE CIMENTO DE AREIA</t>
  </si>
  <si>
    <t>LASTRO, LAJE E BERÇO, PARA ASSENTAMENTO DE TUBOS E PEÇAS</t>
  </si>
  <si>
    <t>LASTRO, LAJE E BERÇO, TUBOS E PEÇAS CERÂMICO/PVC, DN 100 MM</t>
  </si>
  <si>
    <t>LASTRO, LAJE E BERÇO, TUBOS E PEÇAS CERÂMICO/PVC, DN 150 MM</t>
  </si>
  <si>
    <t>LASTRO, LAJE E BERÇO, TUBOS E PEÇAS CERÂMICO/PVC, DN 200 MM</t>
  </si>
  <si>
    <t>LASTRO, LAJE E BERÇO, TUBOS E PEÇAS CERÂMICO/PVC, DN 250 MM</t>
  </si>
  <si>
    <t>LASTRO, LAJE E BERÇO, TUBOS E PEÇAS CERÂMICO/PVC, DN 300 MM</t>
  </si>
  <si>
    <t>LASTRO, LAJE E BERÇO, TUBOS E PEÇAS CERÂMICO/PVC, DN 350 MM</t>
  </si>
  <si>
    <t>LASTRO, LAJE E BERÇO, TUBOS E PEÇAS CERÂMICO/PVC, DN 375 MM</t>
  </si>
  <si>
    <t>LASTRO, LAJE E BERÇO, TUBOS E PEÇAS CERÂMICO/PVC, DN 400 MM</t>
  </si>
  <si>
    <t>LASTRO, LAJE E BERÇO, TUBOS E PEÇAS DE CONCRETO DN 300 MM</t>
  </si>
  <si>
    <t>LASTRO, LAJE E BERÇO, TUBOS E PEÇAS DE CONCRETO DN 400 MM</t>
  </si>
  <si>
    <t>LASTRO, LAJE E BERÇO, TUBOS E PEÇAS DE CONCRETO DN 500 MM</t>
  </si>
  <si>
    <t>LASTRO, LAJE E BERÇO, TUBOS E PEÇAS DE CONCRETO DN 600 MM</t>
  </si>
  <si>
    <t>LASTRO, LAJE E BERÇO, TUBOS E PEÇAS DE CONCRETO DN 700 MM</t>
  </si>
  <si>
    <t>LASTRO, LAJE E BERÇO, TUBOS E PEÇAS DE CONCRETO DN 800 MM</t>
  </si>
  <si>
    <t>LASTRO, LAJE E BERÇO, TUBOS E PEÇAS DE CONCRETO DN 900 MM</t>
  </si>
  <si>
    <t>LASTRO, LAJE E BERÇO, TUBOS E PEÇAS DE CONCRETO DN 1.000 MM</t>
  </si>
  <si>
    <t>LASTRO, LAJE E BERÇO, TUBOS E PEÇAS DE CONCRETO DN 1.100 MM</t>
  </si>
  <si>
    <t>LASTRO, LAJE E BERÇO, TUBOS E PEÇAS DE CONCRETO DN 1.500 MM</t>
  </si>
  <si>
    <t>FORMA PLANA, EM CHAPA COMPENSADA RESINADA, ESTRUTURAL</t>
  </si>
  <si>
    <t>FORMA PLANA, EM CHAPA COMPENSADA PLASTIFICADA, ESTRUTURAL</t>
  </si>
  <si>
    <t>FORMA CURVA, EM CHAPA COMPENSADA RESINADA, ESTRUTURAL</t>
  </si>
  <si>
    <t>FORMA CURVA, EM CHAPA COMPENSADA PLASTIFICADA, ESTRUTURAL</t>
  </si>
  <si>
    <t>CIMBRAMENTOS</t>
  </si>
  <si>
    <t>CIMBRAMENTO DE MADEIRA</t>
  </si>
  <si>
    <t>CIMBRAMENTO METÁLICO (MENSAL)</t>
  </si>
  <si>
    <t>m³mês</t>
  </si>
  <si>
    <t>AÇO CA-60</t>
  </si>
  <si>
    <t>TELA DE ACO CA-60</t>
  </si>
  <si>
    <t>CONCRETO NÃO ESTRUTURAL</t>
  </si>
  <si>
    <t>CONCRETO NÃO ESTRUTURAL, CONSUMO MÍNIMO DE 150 KG DE CIMENTO/M3</t>
  </si>
  <si>
    <t>CONCRETO NÃO ESTRUTURAL, CONSUMO MÍNIMO DE 210 KG DE CIMENTO/M3</t>
  </si>
  <si>
    <t>CONCRETO CICLOPICO</t>
  </si>
  <si>
    <t>CONCRETO ESTRUTURAL, FCK = 15,0 MPA</t>
  </si>
  <si>
    <t>CONCRETO ESTRUTURAL, FCK = 20,0 MPA</t>
  </si>
  <si>
    <t>CONCRETO ESTRUTURAL, FCK = 25,0 MPA</t>
  </si>
  <si>
    <t>CONCRETO ESTRUTURAL, FCK = 15,0 MPA, AUTO ADENSAVEL</t>
  </si>
  <si>
    <t>CONCRETO ESTRUTURAL, FCK = 20,0 MPA, AUTO ADENSAVEL</t>
  </si>
  <si>
    <t>CONCRETO ESTRUTURAL, FCK = 35,0 MPA</t>
  </si>
  <si>
    <t>CONCRETO ESTRUTURAL, FCK = 40,0 MPA</t>
  </si>
  <si>
    <t>ENSAIO DE RESISTÊNCIA A COMPRESSÃO SIMPLES</t>
  </si>
  <si>
    <t>CONTROLE TECNOLÓGICO DO CONCRETO</t>
  </si>
  <si>
    <t>CONCRETO/ARGAMASSA PROJETADA</t>
  </si>
  <si>
    <t>CONCRETO PROJETADO EM PAREDES</t>
  </si>
  <si>
    <t>CONCRETO PROJETADO EM TETOS</t>
  </si>
  <si>
    <t>ARGAMASSA PROJETADA EM PAREDES</t>
  </si>
  <si>
    <t>ARGAMASSA PROJETADA EM TETOS</t>
  </si>
  <si>
    <t>LAJES PRÉ-FABRICADAS DE CONCRETO</t>
  </si>
  <si>
    <t>LAJE PRÉ-FABRICADA PARA FORRO COM ESPESSURA DE 0,08 M E CAPA DE CONCRETO DE 0,03 M</t>
  </si>
  <si>
    <t>LAJE PRÉ-FABRICADA PARA PISO COM ESPESSURA DE 0,12 M E CAPA DE CONCRETO DE 0,04 M</t>
  </si>
  <si>
    <t>JUNTAS DE DILATAÇÃO</t>
  </si>
  <si>
    <t>JUNTA TIPO O-12</t>
  </si>
  <si>
    <t>JUNTA TIPO O-22</t>
  </si>
  <si>
    <t>JUNTA TIPO O-35/6</t>
  </si>
  <si>
    <t>JUNTA TIPO O-35/10</t>
  </si>
  <si>
    <t>JUNTA TIPO M-35</t>
  </si>
  <si>
    <t>JUNTA TIPO JJ-0813 M</t>
  </si>
  <si>
    <t>JUNTA TIPO JJ-2027 M</t>
  </si>
  <si>
    <t>JUNTA TIPO JJ-1320 R</t>
  </si>
  <si>
    <t>SERVIÇOS COMPLEMENTARES AS OBRAS DE CONCRETO</t>
  </si>
  <si>
    <t>PLACA DE ISOPOR DE 0,02 M</t>
  </si>
  <si>
    <t>VEDAÇÃO DE JUNTA COM MASTIQUE ELÁSTICO</t>
  </si>
  <si>
    <t>BOMBEAMENTO DE CONCRETO</t>
  </si>
  <si>
    <t>NÚCLEO PERDIDO</t>
  </si>
  <si>
    <t>TRATAMENTO DE ARMADURA COM LIMPEZA E APLICAÇÃO DE INIBIDOR DE CORROSÃO À BASE DE EPÓXI E ZINCO</t>
  </si>
  <si>
    <t>PONTE DE ADERÊNCIA COM ADESIVO ESTRUTURAL NA INTERFACE SUBSTRATO/MATERIAL DE RECOMPOSIÇÃO</t>
  </si>
  <si>
    <t>REGULARIZAÇÃO DO CONCRETO E RECOMPOSIÇÃO DE CAVIDADES COM ARGAMASSA TIXOTRÓPICA (ESTRUTURAL)</t>
  </si>
  <si>
    <t>POÇO DE VISITA EM ALVENARIA DE TIJOLO OU BLOCO</t>
  </si>
  <si>
    <t>POÇO DE VISITA EM ANEIS DE CONCRETO</t>
  </si>
  <si>
    <t>POÇO DE VISITA (BASE FUNDO PRONTO), DN 600 MM ATÉ 1.00M - TIPO 1</t>
  </si>
  <si>
    <t>POÇO DE VISITA (BASE FUNDO PRONTO), DN 800 MM ATÉ 1.00M - TIPO 2</t>
  </si>
  <si>
    <t>POÇO DE VISITA (BASE EM TUBO), DN 1000 MM ATÉ 1.00M - TIPO 3</t>
  </si>
  <si>
    <t>POÇO DE VISITA (BASE EM TUBO), DN 1200 MM ATÉ 1.50M - TIPO 4</t>
  </si>
  <si>
    <t>POÇO DE VISITA (BASE EM TUBO), DN 1500 MM ATÉ 1.50M - TIPO 5</t>
  </si>
  <si>
    <t>POÇO DE VISITA (BASE EM TIJOLO), DN 1500 MM ATÉ 1.50M - TIPO 6</t>
  </si>
  <si>
    <t>ACRÉSCIMO DE CÂMARA (BALÃO) EM POÇO DE VISITA EM ANÉIS DE CONCRETO PB, DN 600 MM</t>
  </si>
  <si>
    <t>ACRÉSCIMO DE CÂMARA (BALÃO) EM POÇO DE VISITA EM ANÉIS DE CONCRETO PB, DN 800 MM</t>
  </si>
  <si>
    <t>ACRÉSCIMO DE CÂMARA (BALÃO) EM POÇO DE VISITA EM ANÉIS DE CONCRETO PB, DN 1000 MM</t>
  </si>
  <si>
    <t>ACRÉSCIMO DE CÂMARA (BALÃO) EM POÇO DE VISITA EM ANÉIS DE CONCRETO PB, DN 1200 MM</t>
  </si>
  <si>
    <t>ACRÉSCIMO DE CÂMARA (BALÃO) EM POÇO DE VISITA EM ANÉIS DE CONCRETO PB, DN 1500 MM</t>
  </si>
  <si>
    <t>ACRÉSCIMO DE CHAMINÉ EM ANÉIS DE CONCRETO, DIÂMETRO 600 MM (ALTURA MÁXIMA DE 1.00 M)</t>
  </si>
  <si>
    <t>ACRÉSCIMO DE CHAMINÉ EM ANÉIS DE CONCRETO, DIÂMETRO 800 MM (ALTURA MÁXIMA DE 1.00 M)</t>
  </si>
  <si>
    <t>CAIXA DE PROTEÇÃO</t>
  </si>
  <si>
    <t>CAIXA DE PROTEÇÃO PARA REGISTRO DE MANOBRA</t>
  </si>
  <si>
    <t>CAIXA DE PROTEÇÃO DE VENTOSA, DIÂMETRO ATÉ 2 POLEGADAS</t>
  </si>
  <si>
    <t>CAIXA DE PROTEÇÃO DE VENTOSA, DIÂMETRO 50 MM, PROFUNDIDADE ATÉ 2,00 M</t>
  </si>
  <si>
    <t>CAIXA DE PROTEÇÃO DE VENTOSA, DIÂMETRO 100 MM, PROFUNDIDADE ATÉ 2,00 M</t>
  </si>
  <si>
    <t>CAIXA DE PROTEÇÃO DE VENTOSA, DIÂMETRO 200 MM, PROFUNDIDADE ATÉ 2,00 M</t>
  </si>
  <si>
    <t>CAIXA DE PROTEÇÃO P/ DESCARGA, DIÂM. ATÉ 200 MM, COM PROFUNDIDADE ATÉ 2,00 M</t>
  </si>
  <si>
    <t>CAIXA DE PROTEÇÃO PARA DESCARGA, DIÂMETRO &gt; 200 MM, COM PROFUNDIDADE ATÉ 2,00 M</t>
  </si>
  <si>
    <t>CAIXA DE ALVENARIA COM TIJOLOS MACIÇO DE 1 VEZ</t>
  </si>
  <si>
    <t>CAIXA DE TIJOLOS MACIÇOS DE 1 VEZ, DE 0,60 X 0,60 M ATÉ 0,50 M</t>
  </si>
  <si>
    <t>CAIXA DE TIJOLOS MACIÇOS DE 1 VEZ, DE 0,80 X 0,80 M, ATÉ 0,50 M</t>
  </si>
  <si>
    <t>CAIXA DE TIJOLOS MACIÇOS DE 1 VEZ, DE 0,80 X 1,00 M, ATÉ 0,50 M</t>
  </si>
  <si>
    <t>CAIXA DE TIJOLOS MACIÇOS DE 1 VEZ, DE 1,00 X 1,00 M, ATÉ 0,50 M</t>
  </si>
  <si>
    <t>CAIXA DE TIJOLOS MACIÇOS DE 1 VEZ, DE 1,00 X 1,20 M, ATÉ 0,50</t>
  </si>
  <si>
    <t>CAIXA DE TIJOLOS MACIÇOS DE 1 VEZ, DE 1,00 X 1,35 M, ATÉ 0,50 M</t>
  </si>
  <si>
    <t>CAIXA DE TIJOLOS MACIÇOS DE 1 VEZ, DE 1,00 X 1,50 M, ATÉ 0,50 M</t>
  </si>
  <si>
    <t>CAIXA DE TIJOLOS MACIÇOS DE 1 VEZ, DE 1,10 X 1,10 M, ATÉ 0,50 M</t>
  </si>
  <si>
    <t>CAIXA DE TIJOLOS MACIÇOS DE 1 VEZ, DE 1,20 X 1,20 M, ATÉ 0,50 M</t>
  </si>
  <si>
    <t>CAIXA DE TIJOLOS MACIÇOS DE 1 VEZ, DE 1,20 X 1,50 M, ATÉ 0,50 M</t>
  </si>
  <si>
    <t>CAIXA DE TIJOLOS MACIÇOS DE 1 VEZ, DE 1,50 X 1,50 M, ATÉ 0,50 M</t>
  </si>
  <si>
    <t>CAIXA DE TIJOLOS MACIÇOS DE 1 VEZ, DE 1,50 X 2,00 M, ATÉ 0,50 M</t>
  </si>
  <si>
    <t>CAIXA DE TIJOLOS MACIÇOS DE 1 VEZ, DE 2,00 X 2,00 M, ATÉ 0,50 M</t>
  </si>
  <si>
    <t>CAIXA DE TIJOLOS MACIÇOS DE 1 VEZ, DE 2,00 X 2,50 M, ATÉ 0,50 M</t>
  </si>
  <si>
    <t>ACRÉSCIMO DE ALVENARIA DE 1 VEZ, PARA CAIXA DE 0,60 X 0,60 M</t>
  </si>
  <si>
    <t>ACRÉSCIMO DE ALVENARIA DE 1 VEZ, PARA CAIXA DE 0,80 X 0,80 M</t>
  </si>
  <si>
    <t>ACRÉSCIMO DE ALVENARIA DE 1 VEZ, PARA CAIXA DE 0,80 X 1,00 M</t>
  </si>
  <si>
    <t>ACRÉSCIMO DE ALVENARIA DE 1 VEZ, PARA CAIXA DE 1,00 X 1,00 M</t>
  </si>
  <si>
    <t>ACRÉSCIMO DE ALVENARIA DE 1 VEZ, PARA CAIXA DE 1,00 X 1,20 M</t>
  </si>
  <si>
    <t>ACRÉSCIMO DE ALVENARIA DE 1 VEZ, PARA CAIXA DE 1,00 X 1,35 M</t>
  </si>
  <si>
    <t>ACRÉSCIMO DE ALVENARIA DE 1 VEZ, PARA CAIXA DE 1,00 X 1,50 M</t>
  </si>
  <si>
    <t>ACRÉSCIMO DE ALVENARIA DE 1 VEZ, PARA CAIXA DE 1,10 X 1,10 M</t>
  </si>
  <si>
    <t>ACRÉSCIMO DE ALVENARIA DE 1 VEZ, PARA CAIXA DE 1,20 X 1,20 M</t>
  </si>
  <si>
    <t>ACRÉSCIMO DE ALVENARIA DE 1 VEZ, PARA CAIXA DE 1,20 X 1,50 M</t>
  </si>
  <si>
    <t>ACRÉSCIMO DE ALVENARIA DE 1 VEZ, PARA CAIXA DE 1,50 X 1,50 M</t>
  </si>
  <si>
    <t>ACRÉSCIMO DE ALVENARIA DE 1 VEZ, PARA CAIXA DE 1,50 X 2,00 M</t>
  </si>
  <si>
    <t>ACRÉSCIMO DE ALVENARIA DE 1 VEZ, PARA CAIXA DE 2,00 X 2,00 M</t>
  </si>
  <si>
    <t>ACRÉSCIMO DE ALVENARIA DE 1 VEZ, PARA CAIXA DE 2,00 X 2,50 M</t>
  </si>
  <si>
    <t>CAIXA DE ALVENARIA COM TIJOLOS MACIÇOS DE 1/2 VEZ</t>
  </si>
  <si>
    <t>CAIXA DE TIJOLOS MACIÇOS DE 1/2 VEZ, DE 0,40 X 0,40 M, ATÉ 0,50 M</t>
  </si>
  <si>
    <t>CAIXA DE TIJOLOS MACIÇOS DE 1/2 VEZ, DE 0,50 X 0,50 M, ATÉ 0,50 M</t>
  </si>
  <si>
    <t>CAIXA DE TIJOLOS MACIÇOS DE 1/2 VEZ, DE 0,60 X 0,60 M, ATÉ 0,50 M</t>
  </si>
  <si>
    <t>CAIXA DE TIJOLOS MACIÇOS DE 1/2 VEZ, DE 0,70 X 0,70 M, ATÉ 0,50 M</t>
  </si>
  <si>
    <t>CAIXA DE TIJOLOS MACIÇOS DE 1/2 VEZ, DE 0,80 X 0,80 M, ATÉ 0,50 M</t>
  </si>
  <si>
    <t>CAIXA DE TIJOLOS MACIÇOS DE 1/2 VEZ, DE 0,90 X 0,90 M, ATÉ 0,50 M</t>
  </si>
  <si>
    <t>CAIXA DE TIJOLOS MACIÇOS DE 1/2 VEZ, DE 1,00 X 1,00 M, ATÉ 0,50 M</t>
  </si>
  <si>
    <t>CAIXA DE TIJOLOS MACIÇOS DE 1/2 VEZ, DE 1,00 X 1,10 M, ATÉ 0,50 M</t>
  </si>
  <si>
    <t>CAIXA DE TIJOLOS MACIÇOS DE 1/2 VEZ, DE 1,00 X 1,20 M, ATÉ 0,50 M</t>
  </si>
  <si>
    <t>ACRÉSCIMO DE ALVENARIA DE 1/2 VEZ, PARA CAIXA DE 0,40 X 0,40 M</t>
  </si>
  <si>
    <t>ACRÉSCIMO DE ALVENARIA DE 1/2 VEZ, PARA CAIXA DE 0,50 X 0,50 M</t>
  </si>
  <si>
    <t>ACRÉSCIMO DE ALVENARIA DE 1/2 VEZ, PARA CAIXA DE 0,60 X 0,60 M</t>
  </si>
  <si>
    <t>ACRÉSCIMO DE ALVENARIA DE 1/2 VEZ, PARA CAIXA DE 0,70 X 0,70 M</t>
  </si>
  <si>
    <t>ACRÉSCIMO DE ALVENARIA DE 1/2 VEZ, PARA CAIXA DE 0,80 X 0,80 M</t>
  </si>
  <si>
    <t>ACRÉSCIMO DE ALVENARIA DE 1/2 VEZ, PARA CAIXA DE 0,90 X 0,90 M</t>
  </si>
  <si>
    <t>ACRÉSCIMO DE ALVENARIA DE 1/2 VEZ, PARA CAIXA DE 1,00 X 1,00 M</t>
  </si>
  <si>
    <t>ACRÉSCIMO DE ALVENARIA DE 1/2 VEZ, PARA CAIXA DE 1,00 X 1,10 M</t>
  </si>
  <si>
    <t>ACRÉSCIMO DE ALVENARIA DE 1/2 VEZ, PARA CAIXA DE 1,00 X 1,20 M</t>
  </si>
  <si>
    <t>DISPOSITIVO ESPECIAIS E ESTRUTURAS ACESSÓRIAS</t>
  </si>
  <si>
    <t>INSTALAÇÃO DE HIDRANTE DE COLUNA</t>
  </si>
  <si>
    <t>INSTALAÇÃO DE HIDRANTE SUBTERRÂNEO</t>
  </si>
  <si>
    <t>ASSENTAMENTO DE TUBO DE QUEDA</t>
  </si>
  <si>
    <t>ASSENTAMENTO DE TAMPÃO DE FERRO FUNDIDO 400 MM</t>
  </si>
  <si>
    <t>ASSENTAMENTO DE TAMPÃO DE FERRO FUNDIDO 600 MM</t>
  </si>
  <si>
    <t>ASSENTAMENTO DE TAMPÃO DE FERRO FUNDIDO 900 MM</t>
  </si>
  <si>
    <t>CAIXA DE PASSAGEM PARA MUDANÇA DE DIÂMETRO E/OU DIREÇÃO ATÉ 200 MM</t>
  </si>
  <si>
    <t>CAIXA DE PASSAGEM PARA MUDANÇA DE DIÂMETRO E/OU DIREÇÃO DE 250 A 450 MM</t>
  </si>
  <si>
    <t>BOCA DE LOBO</t>
  </si>
  <si>
    <t>TAMPA EM CONCRETO ARMADO</t>
  </si>
  <si>
    <t>TAMPA DE INSPEÇÃO EM CHAPA DE AÇO</t>
  </si>
  <si>
    <t>PLACA DE CONCRETO, EM LAGOA DE TRATAMENTO DE ESGOTO</t>
  </si>
  <si>
    <t>ASSENTAMENTO DE CAIXA FOFO PARA REGISTRO T- 5</t>
  </si>
  <si>
    <t>ASSENTAMENTO DE TAMPÃO DE FERRO FUNDIDO 800MM</t>
  </si>
  <si>
    <t>ASSENTAMENTO</t>
  </si>
  <si>
    <t>ASSENTAMENTO DE TUBOS E CONEXÕES F°F°, JUNTA ELÁSTICA</t>
  </si>
  <si>
    <t>ASSENTAMENTO DE TUBOS E CONEXÕES EM F°F°, J.E., DN 50 MM</t>
  </si>
  <si>
    <t>ASSENTAMENTO DE TUBOS E CONEXÕES EM F°F°, J.E., DN 75 MM</t>
  </si>
  <si>
    <t>ASSENTAMENTO DE TUBOS E CONEXÕES EM F°F°, J.E., DN 100 MM</t>
  </si>
  <si>
    <t>ASSENTAMENTO DE TUBOS E CONEXÕES EM F°F°, J.E., DN 150 MM</t>
  </si>
  <si>
    <t>ASSENTAMENTO DE TUBOS E CONEXÕES EM F°F°, J.E., DN 200 MM</t>
  </si>
  <si>
    <t>ASSENTAMENTO DE TUBOS E CONEXÕES EM F°F°, J.E., DN 250 MM</t>
  </si>
  <si>
    <t>ASSENTAMENTO DE TUBOS E CONEXÕES EM F°F°, J.E., DN 300 MM</t>
  </si>
  <si>
    <t>ASSENTAMENTO DE TUBOS E CONEXÕES EM F°F°, J.E., DN 350 MM</t>
  </si>
  <si>
    <t>ASSENTAMENTO DE TUBOS E CONEXÕES EM F°F°, J.E., DN 400 MM</t>
  </si>
  <si>
    <t>ASSENTAMENTO DE TUBOS E CONEXÕES EM F°F°, J.E., DN 450 MM</t>
  </si>
  <si>
    <t>ASSENTAMENTO DE TUBOS E CONEXÕES EM F°F°, J.E., DN 500 MM</t>
  </si>
  <si>
    <t>ASSENTAMENTO DE TUBOS E CONEXÕES EM F°F°, J.E., DN 600 MM</t>
  </si>
  <si>
    <t>ASSENTAMENTO DE TUBOS E CONEXÕES EM F°F°, J.E., DN 700 MM</t>
  </si>
  <si>
    <t>ASSENTAMENTO DE TUBOS E CONEXÕES EM F°F°, J.E., DN 800 MM</t>
  </si>
  <si>
    <t>ASSENTAMENTO DE TUBOS E CONEXÕES EM F°F°, J.E., DN 900 MM</t>
  </si>
  <si>
    <t>ASSENTAMENTO DE TUBOS E CONEXÕES EM F°F°, J.E., DN 1000 MM</t>
  </si>
  <si>
    <t>ASSENTAMENTO DE TUBOS E CONEXÕES EM F°F°, J.E., DN 1100 MM</t>
  </si>
  <si>
    <t>ASSENTAMENTO DE TUBOS E CONEXÕES EM F°F°, J.E., DN 1200 MM</t>
  </si>
  <si>
    <t>ASSENTAMENTO DE TUBOS E CONEXÕES EM AÇO, JUNTA SOLDADA</t>
  </si>
  <si>
    <t>ASSENTAMENTO DE TUBOS E CONEXÕES EM AÇO, J.S., DN = 28''</t>
  </si>
  <si>
    <t>ASSENTAMENTO DE TUBOS E CONEXÕES EM AÇO, J.S., DN = 30''</t>
  </si>
  <si>
    <t>ASSENTAMENTO DE TUBOS E CONEXÕES EM AÇO, J.S., DN = 32''</t>
  </si>
  <si>
    <t>ASSENTAMENTO DE TUBOS E CONEXÕES EM AÇO, J.S., DN = 36''</t>
  </si>
  <si>
    <t>ASSENTAMENTO DE TUBOS E CONEXÕES EM AÇO, J.S., DN = 40''</t>
  </si>
  <si>
    <t>ASSENTAMENTO DE TUBOS E CONEXÕES EM AÇO, J.S., DN = 42''</t>
  </si>
  <si>
    <t>ASSENTAMENTO DE TUBOS E CONEXÕES EM AÇO, J.S., DN = 48''</t>
  </si>
  <si>
    <t>ASSENTAMENTO DE TUBOS E CONEXÕES EM AÇO, J.S., DN = 60''</t>
  </si>
  <si>
    <t>ASSENTAMENTO DE TUBOS E CONEXÕES EM AÇO, J.S., DN = 72''</t>
  </si>
  <si>
    <t>ASSENTAMENTO DE TUBOS E CONEXÕES EM AÇO, J.S., DN = 84''</t>
  </si>
  <si>
    <t>ASSENTAMENTO DE TUBOS E CONEXÕES EM AÇO, J.S., DN = 100''</t>
  </si>
  <si>
    <t>ASSENTAMENTO DE TUBOS E CONEXÕES EM AÇO, JUNTA ELÁSTICA</t>
  </si>
  <si>
    <t>ASSENTAMENTO DE TUBOS E CONEXÕES EM AÇO, J.E., DN 150 MM</t>
  </si>
  <si>
    <t>ASSENTAMENTO DE TUBOS E CONEXÕES EM AÇO, J.E., DN 200 MM</t>
  </si>
  <si>
    <t>ASSENTAMENTO DE TUBOS E CONEXÕES EM AÇO, J.E., DN 250 MM</t>
  </si>
  <si>
    <t>ASSENTAMENTO DE TUBOS E CONEXÕES EM AÇO, J.E., DN 300 MM</t>
  </si>
  <si>
    <t>ASSENTAMENTO DE TUBOS E CONEXÕES EM AÇO, J.E., DN 350 MM</t>
  </si>
  <si>
    <t>ASSENTAMENTO DE TUBOS E CONEXÕES EM AÇO, J.E., DN 400 MM</t>
  </si>
  <si>
    <t>ASSENTAMENTO DE TUBOS E CONEXÕES EM AÇO, J.E., DN 450 MM</t>
  </si>
  <si>
    <t>ASSENTAMENTO DE TUBOS E CONEXÕES EM AÇO, J.E., DN 500 MM</t>
  </si>
  <si>
    <t>ASSENTAMENTO DE TUBOS E CONEXÕES EM AÇO, J.E., DN 600 MM</t>
  </si>
  <si>
    <t>ASSENTAMENTO DE TUBOS E CONEXÕES EM AÇO, J.E., DN 700 MM</t>
  </si>
  <si>
    <t>ASSENTAMENTO DE TUBOS E CONEXÕES EM AÇO, J.E., DN 800 MM</t>
  </si>
  <si>
    <t>ASSENTAMENTO DE TUBOS E CONEXÕES EM AÇO, J.E., DN 900 MM</t>
  </si>
  <si>
    <t>ASSENTAMENTO DE TUBOS E CONEXÕES EM AÇO, J.E., DN 1.000 MM</t>
  </si>
  <si>
    <t>ASSENTAMENTO DE TUBOS E CONEXÕES EM AÇO, J.E., DN 1.100 MM</t>
  </si>
  <si>
    <t>ASSENTAMENTO DE TUBOS E CONEXÕES EM AÇO, J.E., DN 1.200 MM</t>
  </si>
  <si>
    <t>ASSENTAMENTO DE TUBOS E CONEXÕES EM PVC, JUNTA SOLDÁVEL</t>
  </si>
  <si>
    <t>ASSENTAMENTO DE TUBOS E CONEXÕES EM PVC, J.S., DN 20 MM</t>
  </si>
  <si>
    <t>ASSENTAMENTO DE TUBOS E CONEXÕES EM PVC, J.S., DN 25 MM</t>
  </si>
  <si>
    <t>ASSENTAMENTO DE TUBOS E CONEXÕES EM PVC, J.S., DN 32 MM</t>
  </si>
  <si>
    <t>ASSENTAMENTO DE TUBOS E CONEXÕES EM PVC, J.S., DN 40 MM</t>
  </si>
  <si>
    <t>ASSENTAMENTO DE TUBOS E CONEXÕES EM PVC, J.S., DN 50 MM</t>
  </si>
  <si>
    <t>ASSENTAMENTO DE TUBOS E CONEXÕES EM PVC, J.S., DN 60 MM</t>
  </si>
  <si>
    <t>ASSENTAMENTO DE TUBOS E CONEXÕES EM PVC, J.S., DN 75 MM</t>
  </si>
  <si>
    <t>ASSENTAMENTO DE TUBOS E CONEXÕES EM PVC, J.S., DN 85 MM</t>
  </si>
  <si>
    <t>ASSENTAMENTO DE TUBOS E CONEXÕES EM PVC, J.S., DN 100 MM</t>
  </si>
  <si>
    <t>ASSENTAMENTO DE TUBOS E CONEXÕES EM PVC, RPVC, PVC DEFºFº, PRFV,  JUNTA ELÁSTICA</t>
  </si>
  <si>
    <t>ASSENTAMENTO DE TUBOS E CONEXÕES EM PVC, RPVC, PVC DEFºFº, PRFV,  J.E.,  DN 50 MM</t>
  </si>
  <si>
    <t>ASSENTAMENTO DE TUBOS E CONEXÕES EM PVC, RPVC, PVC DEFºFº, PRFV,  J.E.,  DN 75 MM</t>
  </si>
  <si>
    <t>ASSENTAMENTO DE TUBOS E CONEXÕES EM PVC, RPVC, PVC DEFºFº, PRFV, J.E., DN 100 MM</t>
  </si>
  <si>
    <t>ASSENTAMENTO DE TUBOS E CONEXÕES EM PVC, RPVC, PVC DEFºFº, PRFV, J.E., DN 150 MM</t>
  </si>
  <si>
    <t>ASSENTAMENTO DE TUBOS E CONEXÕES EM PVC, RPVC, PVC DEFºFº, PRFV, J.E., DN 200 MM</t>
  </si>
  <si>
    <t>ASSENTAMENTO DE TUBOS E CONEXÕES EM PVC, RPVC, PVC DEFºFº, PRFV, J.E., DN 250 MM</t>
  </si>
  <si>
    <t>ASSENTAMENTO DE TUBOS E CONEXÕES EM PVC, RPVC, PVC DEFºFº, PRFV, J.E., DN 300 MM</t>
  </si>
  <si>
    <t>ASSENTAMENTO DE TUBOS E CONEXÕES EM PVC, RPVC, PVC DEFºFº, PRFV, J.E., DN 350 MM</t>
  </si>
  <si>
    <t>ASSENTAMENTO DE TUBOS E CONEXÕES EM PVC, RPVC, PVC DEFºFº, PRFV, J.E., DN 400 MM</t>
  </si>
  <si>
    <t>ASSENTAMENTO DE TUBOS E CONEXÕES EM PVC, RPVC, PVC DEFºFº, PRFV, J.E., DN 500 MM</t>
  </si>
  <si>
    <t>ASSENTAMENTO DE TUBOS E CONEXÕES EM PVC, RPVC, PVC DEFºFº, PRFV, J.E., DN 600 MM</t>
  </si>
  <si>
    <t>ASSENTAMENTO DE TUBOS E CONEXÕES EM PVC, RPVC, PVC DEFºFº, PRFV, J.E., DN 700 MM</t>
  </si>
  <si>
    <t>ASSENTAMENTO DE TUBOS E CONEXÕES EM PVC, RPVC, PVC DEFºFº, PRFV, J.E., DN 800 MM</t>
  </si>
  <si>
    <t>ASSENTAMENTO DE TUBOS E CONEXÕES EM PVC, RPVC, PVC DEFºFº, PRFV, J.E., DN 900 MM</t>
  </si>
  <si>
    <t>ASSENTAMENTO DE TUBOS E CONEXÕES EM PVC, RPVC, PVC DEFºFº, PRFV, J.E., DN 1.000 MM</t>
  </si>
  <si>
    <t>ASSENTAMENTO DE TUBOS E CONEXÕES EM PEAD ATÉ DIÂMENTRO 280MM</t>
  </si>
  <si>
    <t>ASSENTAMENTO DE TUBOS E CONEXÕES EM PEAD, DE 50 MM</t>
  </si>
  <si>
    <t>ASSENTAMENTO DE TUBOS E CONEXÕES EM PEAD, DE 63 MM</t>
  </si>
  <si>
    <t>ASSENTAMENTO DE TUBOS E CONEXÕES EM PEAD, DE 75 MM</t>
  </si>
  <si>
    <t>ASSENTAMENTO DE TUBOS E CONEXÕES EM PEAD, DE 90 MM</t>
  </si>
  <si>
    <t>ASSENTAMENTO DE TUBOS E CONEXÕES EM PEAD, DE 110 MM</t>
  </si>
  <si>
    <t>ASSENTAMENTO DE TUBOS E CONEXÕES EM PEAD, DE 125 MM</t>
  </si>
  <si>
    <t>ASSENTAMENTO DE TUBOS E CONEXÕES EM PEAD, DE 140 MM</t>
  </si>
  <si>
    <t>ASSENTAMENTO DE TUBOS E CONEXÕES EM PEAD, DE 160 MM</t>
  </si>
  <si>
    <t>ASSENTAMENTO DE TUBOS E CONEXÕES EM PEAD, DE 180 MM</t>
  </si>
  <si>
    <t>ASSENTAMENTO DE TUBOS E CONEXÕES EM PEAD, DE 200 MM</t>
  </si>
  <si>
    <t>ASSENTAMENTO DE TUBOS E CONEXÕES EM PEAD, DE 225 MM</t>
  </si>
  <si>
    <t>ASSENTAMENTO DE TUBOS E CONEXÕES EM PEAD, DE 250 MM</t>
  </si>
  <si>
    <t>ASSENTAMENTO DE TUBOS E CONEXÕES EM PEAD, DE 280 MM</t>
  </si>
  <si>
    <t>ASSENTAMENTO DE TUBOS E CONEXÕES EM PEAD, DE 50 MM (ROLO)</t>
  </si>
  <si>
    <t>ASSENTAMENTO DE TUBOS E CONEXÕES EM PEAD, DE 63 MM (ROLO)</t>
  </si>
  <si>
    <t>ASSENTAMENTO DE TUBOS E CONEXÕES EM PEAD, DE 75 MM (ROLO)</t>
  </si>
  <si>
    <t>ASSENTAMENTO DE TUBOS E CONEXÕES EM PEAD, DE 90 MM (ROLO)</t>
  </si>
  <si>
    <t>ASSENTAMENTO DE TUBOS E CONEXÕES EM PEAD, DE 110 MM (ROLO)</t>
  </si>
  <si>
    <t>ASSENTAMENTO DE TUBOS E CONEXÕES EM PEAD, DE 125 MM (ROLO)</t>
  </si>
  <si>
    <t>ASSENTAMENTO DE TUBOS E CONEXÕES EM PEAD ATÉ DIÂMENTRO DE 400MM</t>
  </si>
  <si>
    <t>ASSENTAMENTO DE TUBOS E CONEXÕES EM PEAD, DE 315 MM</t>
  </si>
  <si>
    <t>ASSENTAMENTO DE TUBOS E CONEXÕES EM PEAD, DE 355 MM</t>
  </si>
  <si>
    <t>ASSENTAMENTO DE TUBOS E CONEXÕES EM PEAD, DE 400 MM</t>
  </si>
  <si>
    <t>ASSENTAMENTO DE TUBOS E CONEXÕES EM CERÂMICA, JUNTA ELÁSTICA</t>
  </si>
  <si>
    <t>ASSENTAMENTO DE TUBOS E CONEXÕES EM CERÂMICA, JUNTA ASFALTICA</t>
  </si>
  <si>
    <t>ASSENTAMENTO DE TUBOS E CONEXÕES EM CERÂMICA, JUNTA ARGAMASSADA</t>
  </si>
  <si>
    <t>ASSENTAMENTO DE TUBOS EM CONCRETO, JUNTA ELÁSTICA</t>
  </si>
  <si>
    <t>ASSENTAMENTO DE TUBOS EM CONCRETO, J.E., DN 300 MM</t>
  </si>
  <si>
    <t>ASSENTAMENTO DE TUBOS EM CONCRETO, J.E., DN 400 MM</t>
  </si>
  <si>
    <t>ASSENTAMENTO DE TUBOS EM CONCRETO, J.E., DN 500 MM</t>
  </si>
  <si>
    <t>ASSENTAMENTO DE TUBOS EM CONCRETO, J.E., DN 600 MM</t>
  </si>
  <si>
    <t>ASSENTAMENTO DE TUBOS EM CONCRETO, J.E., DN 700 MM</t>
  </si>
  <si>
    <t>ASSENTAMENTO DE TUBOS EM CONCRETO, J.E., DN 800 MM</t>
  </si>
  <si>
    <t>ASSENTAMENTO DE TUBOS EM CONCRETO, J.E., DN 900 MM</t>
  </si>
  <si>
    <t>ASSENTAMENTO DE TUBOS EM CONCRETO, J.E.,DN 1.000MM</t>
  </si>
  <si>
    <t>ASSENTAMENTO DE TUBOS EM CONCRETO, J.E.,DN 1.200MM</t>
  </si>
  <si>
    <t>ASSENTAMENTO DE TUBOS EM CONCRETO, J.E.,DN 1.500MM</t>
  </si>
  <si>
    <t>ASSENTAMENTO DE TUBOS EM CONCRETO, JUNTA ARGAMASSADA</t>
  </si>
  <si>
    <t>ASSENTAMENTO DE TUBOS EM CONCRETO, J.AR., DN 200 MM</t>
  </si>
  <si>
    <t>ASSENTAMENTO DE TUBOS EM CONCRETO, J.AR., DN 300 MM</t>
  </si>
  <si>
    <t>ASSENTAMENTO DE TUBOS EM CONCRETO, J.AR., DN 400 MM</t>
  </si>
  <si>
    <t>ASSENTAMENTO DE TUBOS EM CONCRETO, J.AR., DN 500 MM</t>
  </si>
  <si>
    <t>ASSENTAMENTO DE TUBOS EM CONCRETO, J.AR., DN 600 MM</t>
  </si>
  <si>
    <t>ASSENTAMENTO DE TUBOS EM CONCRETO, J.AR., DN 700 MM</t>
  </si>
  <si>
    <t>ASSENTAMENTO DE TUBOS EM CONCRETO, J.AR., DN 800 MM</t>
  </si>
  <si>
    <t>ASSENTAMENTO DE TUBOS EM CONCRETO, J.AR., DN 900 MM</t>
  </si>
  <si>
    <t>ASSENTAMENTO DE TUBOS EM CONCRETO, J.AR., DN 1.000 MM</t>
  </si>
  <si>
    <t>ASSENTAMENTO DE TUBOS EM CONCRETO, J.AR., DN 1.200 MM</t>
  </si>
  <si>
    <t>ASSENTAMENTO DE TUBOS EM CONCRETO, J.AR., DN 1.500 MM</t>
  </si>
  <si>
    <t>CARGA E DESCARGA DE TUBOS E CONEXÕES EM F°F° OU EM AÇO</t>
  </si>
  <si>
    <t>CARGA, TRANSPORTE ATÉ 10 KM E DESCARGA DE TUBOS E CONEXÕES EM PVC, RPVC, PVC DEFºFº E PRFV</t>
  </si>
  <si>
    <t>CARGA, TRANSPORTE ATÉ 10 KM E DESCARGA DE TUBOS E CONEXÕES EM PVC, RPVC, PVC DEFºFº, PRFV DN 40 MM</t>
  </si>
  <si>
    <t>CARGA, TRANSPORTE ATÉ 10 KM E DESCARGA DE TUBOS E CONEXÕES EM PVC, RPVC, PVC DEFºFº, PRFV DN 50 MM</t>
  </si>
  <si>
    <t>CARGA, TRANSPORTE ATÉ 10 KM E DESCARGA DE TUBOS E CONEXÕES EM PVC, RPVC, PVC DEFºFº, PRFV DN 75 MM</t>
  </si>
  <si>
    <t>CARGA, TRANSPORTE ATÉ 10 KM E DESCARGA DE TUBOS E CONEXÕES EM PVC, RPVC, PVC DEFºFº, PRFV DN 100 MM</t>
  </si>
  <si>
    <t>CARGA, TRANSPORTE ATÉ 10 KM E DESCARGA DE TUBOS E CONEXÕES EM PVC, RPVC, PVC DEFºFº, PRFV DN 150 MM</t>
  </si>
  <si>
    <t>CARGA, TRANSPORTE ATÉ 10 KM E DESCARGA DE TUBOS E CONEXÕES EM PVC, RPVC, PVC DEFºFº, PRFV DN 200 MM</t>
  </si>
  <si>
    <t>CARGA, TRANSPORTE ATÉ 10 KM E DESCARGA DE TUBOS E CONEXÕES EM PVC, RPVC, PVC DEFºFº, PRFV DN 250 MM</t>
  </si>
  <si>
    <t>CARGA, TRANSPORTE ATÉ 10 KM E DESCARGA DE TUBOS E CONEXÕES EM PVC, RPVC, PVC DEFºFº, PRFV DN 300 MM</t>
  </si>
  <si>
    <t>CARGA, TRANSPORTE ATÉ 10 KM E DESCARGA DE TUBOS E CONEXÕES EM PVC, RPVC, PVC DEFºFº, PRFV DN 350 MM</t>
  </si>
  <si>
    <t>CARGA, TRANSPORTE ATÉ 10 KM E DESCARGA DE TUBOS E CONEXÕES EM PVC, RPVC, PVC DEFºFº, PRFV DN 400 MM</t>
  </si>
  <si>
    <t>CARGA, TRANSPORTE ATÉ 10 KM E DESCARGA DE TUBOS E CONEXÕES EM PVC, RPVC, PVC DEFºFº, PRFV DN 500 MM</t>
  </si>
  <si>
    <t>CARGA, TRANSPORTE ATÉ 10 KM E DESCARGA DE TUBOS E CONEXÕES EM PVC, RPVC, PVC DEFºFº, PRFV DN 600 MM</t>
  </si>
  <si>
    <t>CARGA, TRANSPORTE ATÉ 10 KM E DESCARGA DE TUBOS E CONEXÕES EM PVC, RPVC, PVC DEFºFº, PRFV DN 700 MM</t>
  </si>
  <si>
    <t>CARGA, TRANSPORTE ATÉ 10 KM E DESCARGA DE TUBOS E CONEXÕES EM PVC, RPVC, PVC DEFºFº, PRFV DN 800 MM</t>
  </si>
  <si>
    <t>CARGA, TRANSPORTE ATÉ 10 KM E DESCARGA DE TUBOS E CONEXÕES EM PVC, RPVC, PVC DEFºFº, PRFV DN 900 MM</t>
  </si>
  <si>
    <t>CARGA, TRANSPORTE ATÉ 10 KM E DESCARGA DE TUBOS E CONEXÕES EM PVC, RPVC, PVC DEFºFº, PRFV DN 1.000 M</t>
  </si>
  <si>
    <t>TRANSPORTE EXCEDENTE A 10 KM DE TUBOS E CONEXÕES EM PVC, RPVC, PVC DEFºFº, PRFV</t>
  </si>
  <si>
    <t>TRANSPORTE EXCEDENTE A 10 KM DE TUBOS E CONEXÕES EM PVC, RPVC, PVC DEFºFº, PRFV,  DN 40 MM</t>
  </si>
  <si>
    <t>KmxKm</t>
  </si>
  <si>
    <t>TRANSPORTE EXCEDENTE A 10 KM DE TUBOS E CONEXÕES EM PVC, RPVC, PVC DEFºFº, PRFV,  DN 50 MM</t>
  </si>
  <si>
    <t>TRANSPORTE EXCEDENTE A 10 KM DE TUBOS E CONEXÕES EM PVC, RPVC, PVC DEFºFº, PRFV,  DN 75 MM</t>
  </si>
  <si>
    <t>TRANSPORTE EXCEDENTE A 10 KM DE TUBOS E CONEXÕES EM PVC, RPVC, PVC DEFºFº, PRFV, DN 100 MM</t>
  </si>
  <si>
    <t>TRANSPORTE EXCEDENTE A 10 KM DE TUBOS E CONEXÕES EM PVC, RPVC, PVC DEFºFº, PRFV,  DN 150 MM</t>
  </si>
  <si>
    <t>TRANSPORTE EXCEDENTE A 10 KM DE TUBOS E CONEXÕES EM PVC, RPVC, PVC DEFºFº, PRFV,  DN 200 MM</t>
  </si>
  <si>
    <t>TRANSPORTE EXCEDENTE A 10 KM DE TUBOS E CONEXÕES EM PVC, RPVC, PVC DEFºFº, PRFV,  DN 250 MM</t>
  </si>
  <si>
    <t>TRANSPORTE EXCEDENTE A 10 KM DE TUBOS E CONEXÕES EM PVC, RPVC, PVC DEFºFº, PRFV,  DN 300 MM</t>
  </si>
  <si>
    <t>TRANSPORTE EXCEDENTE A 10 KM DE TUBOS E CONEXÕES EM PVC, RPVC, PVC DEFºFº, PRFV,  DN 350 MM</t>
  </si>
  <si>
    <t>TRANSPORTE EXCEDENTE A 10 KM DE TUBOS E CONEXÕES EM PVC, RPVC, PVC DEFºFº, PRFV,</t>
  </si>
  <si>
    <t>CARGA, TRANSPORTE ATÉ 10 KM E DESCARGA DE TUBOS E CONEXÕES EM PEAD</t>
  </si>
  <si>
    <t>CARGA, TRANSPORTE ATÉ 10 KM E DESCARGA DE TUBOS E CONEXÕES EM PEAD, DE 40 MM</t>
  </si>
  <si>
    <t>CARGA, TRANSPORTE ATÉ 10 KM E DESCARGA DE TUBOS E CONEXÕES EM PEAD, DE 50 MM</t>
  </si>
  <si>
    <t>CARGA, TRANSPORTE ATÉ 10 KM E DESCARGA DE TUBOS E CONEXÕES EM PEAD, DE 63 MM</t>
  </si>
  <si>
    <t>CARGA, TRANSPORTE ATÉ 10 KM E DESCARGA DE TUBOS E CONEXÕES EM PEAD, DE 75 MM</t>
  </si>
  <si>
    <t>CARGA, TRANSPORTE ATÉ 10 KM E DESCARGA DE TUBOS E CONEXÕES EM PEAD, DE 90 MM</t>
  </si>
  <si>
    <t>CARGA, TRANSPORTE ATÉ 10 KM E DESCARGA DE TUBOS E CONEXÕES EM PEAD, DE 110 MM</t>
  </si>
  <si>
    <t>CARGA, TRANSPORTE ATÉ 10 KM E DESCARGA DE TUBOS E CONEXÕES EM PEAD, DE 125 MM</t>
  </si>
  <si>
    <t>CARGA, TRANSPORTE ATÉ 10 KM E DESCARGA DE TUBOS E CONEXÕES EM PEAD, DE 140 MM</t>
  </si>
  <si>
    <t>CARGA, TRANSPORTE ATÉ 10 KM E DESCARGA DE TUBOS E CONEXÕES EM PEAD, DE 160 MM</t>
  </si>
  <si>
    <t>CARGA, TRANSPORTE ATÉ 10 KM E DESCARGA DE TUBOS E CONEXÕES EM PEAD, DE 180 MM</t>
  </si>
  <si>
    <t>CARGA, TRANSPORTE ATÉ 10 KM E DESCARGA DE TUBOS E CONEXÕES EM PEAD, DE 200 MM</t>
  </si>
  <si>
    <t>CARGA, TRANSPORTE ATÉ 10 KM E DESCARGA DE TUBOS E CONEXÕES EM PEAD, DE 225 MM</t>
  </si>
  <si>
    <t>CARGA, TRANSPORTE ATÉ 10 KM E DESCARGA DE TUBOS E CONEXÕES EM PEAD, DE 250 MM</t>
  </si>
  <si>
    <t>CARGA, TRANSPORTE ATÉ 10 KM E DESCARGA DE TUBOS E CONEXÕES EM PEAD, DE 280 MM</t>
  </si>
  <si>
    <t>CARGA, TRANSPORTE ATÉ 10 KM E DESCARGA DE TUBOS E CONEXÕES EM PEAD, DE 315 MM</t>
  </si>
  <si>
    <t>CARGA, TRANSPORTE ATÉ 10 KM E DESCARGA DE TUBOS E CONEXÕES EM PEAD, DE 355 MM</t>
  </si>
  <si>
    <t>CARGA, TRANSPORTE ATÉ 10 KM E DESCARGA DE TUBOS E CONEXÕES EM PEAD, DE 400 MM</t>
  </si>
  <si>
    <t>TRANSPORTE EXCEDENTE A 10 KM DE TUBOS E CONEXÕES EM PEAD</t>
  </si>
  <si>
    <t>TRANSPORTE EXCEDENTE A 10 KM DE TUBOS E CONEXÕES EM PEAD, DE 40 MM</t>
  </si>
  <si>
    <t>TRANSPORTE EXCEDENTE A 10 KM DE TUBOS E CONEXÕES EM PEAD, DE 50 MM</t>
  </si>
  <si>
    <t>TRANSPORTE EXCEDENTE A 10 KM DE TUBOS E CONEXÕES EM PEAD, DE 63 MM</t>
  </si>
  <si>
    <t>TRANSPORTE EXCEDENTE A 10 KM DE TUBOS E CONEXÕES EM PEAD, DE 75 MM</t>
  </si>
  <si>
    <t>TRANSPORTE EXCEDENTE A 10 KM DE TUBOS E CONEXÕES EM PEAD, DE 90 MM</t>
  </si>
  <si>
    <t>TRANSPORTE EXCEDENTE A 10 KM DE TUBOS E CONEXÕES EM PEAD, DE 110 MM</t>
  </si>
  <si>
    <t>TRANSPORTE EXCEDENTE A 10 KM DE TUBOS E CONEXÕES EM PEAD, DE 125 MM</t>
  </si>
  <si>
    <t>TRANSPORTE EXCEDENTE A 10 KM DE TUBOS E CONEXÕES EM PEAD, DE 140 MM</t>
  </si>
  <si>
    <t>TRANSPORTE EXCEDENTE A 10 KM DE TUBOS E CONEXÕES EM PEAD, DE 160 MM</t>
  </si>
  <si>
    <t>TRANSPORTE EXCEDENTE A 10 KM DE TUBOS E CONEXÕES EM PEAD, DE 180 MM</t>
  </si>
  <si>
    <t>TRANSPORTE EXCEDENTE A 10 KM DE TUBOS E CONEXÕES EM PEAD, DE 200 MM</t>
  </si>
  <si>
    <t>TRANSPORTE EXCEDENTE A 10 KM DE TUBOS E CONEXÕES EM PEAD, DE 225 MM</t>
  </si>
  <si>
    <t>TRANSPORTE EXCEDENTE A 10 KM DE TUBOS E CONEXÕES EM PEAD, DE 250 MM</t>
  </si>
  <si>
    <t>TRANSPORTE EXCEDENTE A 10 KM DE TUBOS E CONEXÕES EM PEAD, DE 280 MM</t>
  </si>
  <si>
    <t>TRANSPORTE EXCEDENTE A 10 KM DE TUBOS E CONEXÕES EM PEAD, DE 315 MM</t>
  </si>
  <si>
    <t>TRANSPORTE EXCEDENTE A 10 KM DE TUBOS E CONEXÕES EM PEAD, DE 355 MM</t>
  </si>
  <si>
    <t>TRANSPORTE EXCEDENTE A 10 KM DE TUBOS E CONEXÕES EM PEAD, DE 400 MM</t>
  </si>
  <si>
    <t>CARGA, TRANSPORTE ATÉ 10 KM E DESCARGA DE TUBOS E CONEXÕES EM CERÂMICA</t>
  </si>
  <si>
    <t>TRANSPORTE EXCEDENTE A 10 KM DE TUBOS E CONEXÕES EM CERÂMICA</t>
  </si>
  <si>
    <t>CARGA, TRANSPORTE E DESCARGA DE TUBOS EM CONCRETO</t>
  </si>
  <si>
    <t>CARGA E DESCARGA DE TUBOS EM CONCRETO</t>
  </si>
  <si>
    <t>TRANSPORTE DE TUBOS EM CONCRETO</t>
  </si>
  <si>
    <t>ASSENTAMENTO DE TUBOS CORRUGADOS EM PEAD DE DUPLA PAREDE</t>
  </si>
  <si>
    <t>ASSENTAMENTO DE TUBOS CORRUGADOS EM PEAD DE DUPLA PAREDE, DN 450 MM</t>
  </si>
  <si>
    <t>ASSENTAMENTO DE TUBOS CORRUGADOS EM PEAD DE DUPLA PAREDE, DN 600 MM</t>
  </si>
  <si>
    <t>ASSENTAMENTO DE TUBOS CORRUGADOS EM PEAD DE DUPLA PAREDE, DN 750 MM</t>
  </si>
  <si>
    <t>ASSENTAMENTO DE TUBOS CORRUGADOS EM PEAD DE DUPLA PAREDE, DN 1.050 MM</t>
  </si>
  <si>
    <t>PAVIMENTAÇÃO</t>
  </si>
  <si>
    <t>REMOÇÃO DE PAVIMENTAÇÃO</t>
  </si>
  <si>
    <t>REMOÇÃO DE PAVIMENTAÇÃO ASFALTICA</t>
  </si>
  <si>
    <t>REMOÇÃO DE PAVIMENTAÇÃO ASFALTICA COM BASE DE PEDRA IRREGULAR, PARALELEPÍPEDO, OU LAJOTA</t>
  </si>
  <si>
    <t>REMOÇÃO DE PAVIMENTAÇÃO EM PARALELEPIPEDO OU LAJOTA SEXTAVADA</t>
  </si>
  <si>
    <t>REMOÇÃO DE PAVIMENTAÇÃO EM PEDRA IRREGULAR</t>
  </si>
  <si>
    <t>REMOÇÃO DE PAVIMENTAÇÃO EM PLACAS DE CONCRETO</t>
  </si>
  <si>
    <t>REMOÇÃO DE PAVIMENTAÇÃO EM PEDRA PORTUGUESA</t>
  </si>
  <si>
    <t>REMOÇÃO DE PASSEIO EM LADRILHO HIDRAULICO OU CERÂMICO</t>
  </si>
  <si>
    <t>REMOÇÃO DE PASSEIO CIMENTADO</t>
  </si>
  <si>
    <t>REMOÇÃO DE MEIO-FIO</t>
  </si>
  <si>
    <t>REMOÇÃO DE SARJETAS</t>
  </si>
  <si>
    <t>REMOÇÃO DE PASSEIO COM GRAMA</t>
  </si>
  <si>
    <t>CORTE DE PAVIMENTAÇÃO ASFALTICA COM ESPESSURA ATÉ 0,10M</t>
  </si>
  <si>
    <t>REMOÇÃO DE PAVIMENTAÇÃO EM BLOCO DE CONCRETO INTERTRAVADO TIPO PAVER</t>
  </si>
  <si>
    <t>REPOSIÇÃO DE PAVIMENTAÇÃO</t>
  </si>
  <si>
    <t>REPOSIÇÃO DE PAVIMENTAÇÃO EM PARALELEPIPEDO OU PEDRA IRREGULAR</t>
  </si>
  <si>
    <t>FORNECIMENTO DE PARALELEPIPEDO</t>
  </si>
  <si>
    <t>REPOSIÇÃO DE PAVIMENTAÇÃO EM LAJOTA SEXTAVADA</t>
  </si>
  <si>
    <t>FORNECIMENTO DE LAJOTA SEXTAVADA</t>
  </si>
  <si>
    <t>REPOSIÇÃO DE PAVIMENTAÇÃO EM PLACAS DE CONCRETO</t>
  </si>
  <si>
    <t>FORNECIMENTO DE PLACAS DE CONCRETO</t>
  </si>
  <si>
    <t>REPOSIÇÃO DE PASSEIO EM PEDRA PORTUGUESA (PETIT-PAVET)</t>
  </si>
  <si>
    <t>FORNECIMENTO DE PEDRA PORTUGUESA (PETIT-PAVET)</t>
  </si>
  <si>
    <t>REPOSIÇÃO DE PASSEIO EM LADRILHO HIDRAULICO OU CERÂMICO</t>
  </si>
  <si>
    <t>FORNECIMENTO DE LADRILHO HIDRAULICO OU CERÂMICO</t>
  </si>
  <si>
    <t>REPOSIÇÃO DE PASSEIO CIMENTADO</t>
  </si>
  <si>
    <t>REPOSIÇÃO DE MEIO-FIO</t>
  </si>
  <si>
    <t>FORNECIMENTO DE MEIO-FIO</t>
  </si>
  <si>
    <t>REPOSIÇÃO DE SARJETA</t>
  </si>
  <si>
    <t>REPOSIÇÃO DE PASSEIO COM GRAMA</t>
  </si>
  <si>
    <t>REPOSIÇÃO DE PAVIMENTAÇÃO EM BLOCO DE CONCRETO INTERTRAVADO TIPO PAVER</t>
  </si>
  <si>
    <t>FORNECIMENTO DE BLOCO DE CONCRETO INTERTRAVADO TIPO PAVER</t>
  </si>
  <si>
    <t>EXECUÇÃO DE PAVIMENTAÇÃO ASFALTICA</t>
  </si>
  <si>
    <t>EXECUÇÃO DE BASE EM MACADAME BETUMINOSO</t>
  </si>
  <si>
    <t>EXECUÇÃO DE IMPRIMAÇÃO LIGANTE</t>
  </si>
  <si>
    <t>EXECUÇÃO DE BASE EM CONCRETO NÃO ESTRUTURAL, CONSUMO MÍNIMO DE 210 KG DE CIMENTO POR M3</t>
  </si>
  <si>
    <t>EXECUÇÃO DE CAUQ COM LARGURA &gt; 2,00 M</t>
  </si>
  <si>
    <t>TRANSPORTE DE CONCRETO ASFÁLTICO USINADO À QUENTE - CAUQ</t>
  </si>
  <si>
    <t>TRANSPORTE DE BASE EM BRITA GRADUADA</t>
  </si>
  <si>
    <t>TRANSPORTE DE BICA CORRIDA</t>
  </si>
  <si>
    <t>EXECUÇÃO DE PINTURA DE LIGAÇÃO</t>
  </si>
  <si>
    <t>EXECUÇÃO DE CAUQ EM VALA COM LARGURA &lt;= 2,00 M</t>
  </si>
  <si>
    <t>EXECUÇÃO DE BASE EM BRITA GRADUADA, COM CONTROLE DO G.C.=100%, SEM TRANSPORTE</t>
  </si>
  <si>
    <t>ENSAIO DE CONTROLE DO GRAU DE COMPACTAÇÃO DA MISTURA ASFÁLTICA</t>
  </si>
  <si>
    <t>ENSAIO DE MASSA ESPECIFICA - IN SITU - MÉTODO FRASCO DE AREIA</t>
  </si>
  <si>
    <t>EXECUÇÃO DE SUB-BASE/REFORÇO DE SUBLEITO EM BICA CORRIDA, COM CONTROLE DO G.C.=100%, SEM TRANSPORT</t>
  </si>
  <si>
    <t>EXECUÇÃO DE CAMADA DE BINDER</t>
  </si>
  <si>
    <t>REGULARIZAÇÃO E REVESTIMENTO</t>
  </si>
  <si>
    <t>REGULARIZAÇÃO MECANIZADA DE SUPERFICIES</t>
  </si>
  <si>
    <t>REVESTIMENTO COM BRITA</t>
  </si>
  <si>
    <t>REVESTIMENTO COM PEDRISCO</t>
  </si>
  <si>
    <t>REVESTIMENTO COM SAIBRO</t>
  </si>
  <si>
    <t>REVESTIMENTO COM BICA CORRIDA, SEM TRANSPORTE</t>
  </si>
  <si>
    <t>REVESTIMENTO COM BICA CORRIDA REAPROVEITADA</t>
  </si>
  <si>
    <t>SINALIZAÇÃO</t>
  </si>
  <si>
    <t>PINTURA DE FAIXA HORIZONTAL COM TINTA ACRÍLICA BRANCA E/OU AMARELA</t>
  </si>
  <si>
    <t>PINTURA DE SETA E/OU DIZERES NA PISTA</t>
  </si>
  <si>
    <t>LIGAÇÕES PREDIAIS</t>
  </si>
  <si>
    <t>LIGAÇÕES PREDIAIS DE ÁGUA EM REDE A SER IMPLANTADA</t>
  </si>
  <si>
    <t>TOMADA DE ÁGUA</t>
  </si>
  <si>
    <t>RAMAL PREDIAL DE ÁGUA</t>
  </si>
  <si>
    <t>MONTAGEM E INSTALAÇÃO DE CAVALETE PADRÃO</t>
  </si>
  <si>
    <t>INSTALAÇÃO DE HIDRÔMETRO</t>
  </si>
  <si>
    <t>LIGAÇÕES PREDIAIS DE ESGOTO EM REDE A SER IMPLANTADA</t>
  </si>
  <si>
    <t>CONEXÃO DO RAMAL A REDE DE ESGOTO, EM PVC, DIAM. 100 MM</t>
  </si>
  <si>
    <t>CONEXÃO DO RAMAL A REDE DE ESGOTO, EM PVC, DIAM. 150MM</t>
  </si>
  <si>
    <t>CONEXÃO DO RAMAL A REDE DE ESGOTO, EM MANILHA CERÂMICA, DIAM. 100 MM</t>
  </si>
  <si>
    <t>CONEXÃO DO RAMAL A REDE DE ESGOTO, EM MANILHA CERÂMICA, DIAM. 150 MM</t>
  </si>
  <si>
    <t>RAMAL PREDIAL DE ESGOTO EM PVC, DN 100 MM</t>
  </si>
  <si>
    <t>RAMAL PREDIAL DE ESGOTO EM PVC, DN 150 MM</t>
  </si>
  <si>
    <t>CAIXA DE INSPEÇÃO EM ANÉIS DE CONCRETO PRÉ-MOLDADO DN 400 MM, PROFUNDIDADE ATÉ 1,00 M</t>
  </si>
  <si>
    <t>CAIXA DE INSPEÇÃO EM ANÉIS DE CONCRETO PRÉ-MOLDADO DN 600 MM, PROFUNDIDADE ATÉ 1,00 M</t>
  </si>
  <si>
    <t>ACRÉSCIMO DE ANÉIS DE CONCRETO, PARA CAIXA DE INSPEÇÃO, DN 400 MM, PROFUNDIDADES ACIMA DE 1,00 M</t>
  </si>
  <si>
    <t>ACRÉSCIMO DE ANÉIS DE CONCRETO, PARA CAIXA DE INSPEÇÃO, DN 600 MM, PROFUNDIDADES ACIMA DE 1,00 M</t>
  </si>
  <si>
    <t>TAMPA DE CONCRETO, PARA CAIXA DE INSPEÇÃO, DN 400 MM</t>
  </si>
  <si>
    <t>TAMPA DE CONCRETO, PARA CAIXA DE INSPEÇÃO, DN 600 MM</t>
  </si>
  <si>
    <t>COROAMENTO DE TAMPA EM LIGAÇÃO DOMICILIAR EM PASSEIO</t>
  </si>
  <si>
    <t>RAMAL PREDIAL DE ESGOTO EM PVC, DN 100 MM, SEM REATERRO</t>
  </si>
  <si>
    <t>RAMAL PREDIAL DE ESGOTO EM PVC, DN 150 MM, SEM REATERRO</t>
  </si>
  <si>
    <t>FECHAMENTO</t>
  </si>
  <si>
    <t>ALVENARIA</t>
  </si>
  <si>
    <t>ALVENARIA DE TIJOLOS CERÂMICO MACIÇO 1/2 VEZ</t>
  </si>
  <si>
    <t>ALVENARIA DE TIJOLOS CERÂMICO MACIÇO 1 VEZ</t>
  </si>
  <si>
    <t>ALVENARIA DE TIJOLOS CERÂMICO MACIÇO</t>
  </si>
  <si>
    <t>ALVENARIA DE TIJOLOS CERÂMICO FURADO 1/2 VEZ</t>
  </si>
  <si>
    <t>ALVENARIA DE TIJOLOS CERÂMICO FURADO 1 VEZ</t>
  </si>
  <si>
    <t>ALVENARIA DE BLOCO DE CONCRETO E=0,10 M</t>
  </si>
  <si>
    <t>ALVENARIA DE BLOCO DE CONCRETO E=0,15 M</t>
  </si>
  <si>
    <t>ALVENARIA DE BLOCO DE CONCRETO E=0,20 M</t>
  </si>
  <si>
    <t>ALVENARIA DE BLOCO DE CONCRETO</t>
  </si>
  <si>
    <t>ALVENARIA DE ELEMENTOS VAZADOS CERÂMICO E = 0,10 M</t>
  </si>
  <si>
    <t>ALVENARIA DE BLOCO DE VIDRO E=0,10 M</t>
  </si>
  <si>
    <t>ALVENARIA DE PEDRA COM JUNTA ARGAMASSADA</t>
  </si>
  <si>
    <t>ALVENARIA DE PEDRA COM JUNTA SECA</t>
  </si>
  <si>
    <t>ALVENARIA DE TIJOLO CERÂMICO FURADO À VISTA E= 0,1 M</t>
  </si>
  <si>
    <t>COBERTURAS</t>
  </si>
  <si>
    <t>COBERTURA COM TELHA CERÂMICA FRANCESA, COM MADEIRAMENTO</t>
  </si>
  <si>
    <t>COBERTURA COM TELHA CERÂMICA COLONIAL, COM MADEIRAMENTO</t>
  </si>
  <si>
    <t>CALHA EM PVC, DIÂMETRO 125 MM</t>
  </si>
  <si>
    <t>CALHA EM CHAPA GALVANIZADA Nº 26, CORTE 0,45 M</t>
  </si>
  <si>
    <t>CONDUTOR EM PVC, DIÂMETRO 88 MM</t>
  </si>
  <si>
    <t>CONDUTOR EM CHAPA GALVANIZADA Nº 26, CORTE 0,20 M</t>
  </si>
  <si>
    <t>RUFO EM CHAPA GALVANIZADA Nº 26, CORTE 0,40 M</t>
  </si>
  <si>
    <t>COBERTURA C/ TELHA CERÂMICA, TIPO PAULISTA OU ROMANA, SEM MADEIRAMENTO</t>
  </si>
  <si>
    <t>ESTRUTURA DE MADEIRA APOIADA S/LAJES DE FORRO P/ COBERTURA C/ TELHAS TIPO PAULISTA OU ROMANA</t>
  </si>
  <si>
    <t>DOMO DE FIBRA DE VIDRO OU ACRÍLICO COM OU SEM VENTILAÇÃO</t>
  </si>
  <si>
    <t>COBERTURA COM TELHA ESTRUTURAL DE FIBROCIMENTO TIPO CANALETE, INCLUSIVE APOIOS E ACESSÓRIOS</t>
  </si>
  <si>
    <t>COBERTURA COM TELHA ONDULADA DE FIBROCIMENTO E=6 MM, COM TRAMA DE MADEIRA</t>
  </si>
  <si>
    <t>ESQUADRIAS E FERRAGENS</t>
  </si>
  <si>
    <t>JANELAS DE MADEIRA, INCLUSIVE FERRAGENS</t>
  </si>
  <si>
    <t>PORTAS DE FERRO EM CANTONEIRAS, INCLUSIVE FERRAGEN</t>
  </si>
  <si>
    <t>JANELAS DE FERRO EM CANTONEIRAS, INCLUSIVE FERRAGENS</t>
  </si>
  <si>
    <t>PORTAS DE FERRO EM CHAPA DOBRADA, INCLUSIVE FERRAGENS</t>
  </si>
  <si>
    <t>JANELAS DE FERRO EM CHAPA DOBRADA, INCLUSIVE FERRAGENS</t>
  </si>
  <si>
    <t>PORTAS DE ALUMÍNIO, INCLUSIVE FERRAGENS</t>
  </si>
  <si>
    <t>JANELAS DE ALUMÍNIO, INCLUSIVE FERRAGENS</t>
  </si>
  <si>
    <t>PORTAS DE MADEIRA SEMI-OCA (INTERNA) COMPLETA</t>
  </si>
  <si>
    <t>PORTAS DE MADEIRA MACIÇA (EXTERNA) COMPLETA</t>
  </si>
  <si>
    <t>VIDROS</t>
  </si>
  <si>
    <t>VIDRO LISO E=3 MM</t>
  </si>
  <si>
    <t>VIDRO TRANSLÚCIDO, MARTELADO E=3 MM</t>
  </si>
  <si>
    <t>DISPOSITIVO DE PROTEÇÃO E ACESSO</t>
  </si>
  <si>
    <t>GRADE DE PROTEÇÃO E RETENÇÃO</t>
  </si>
  <si>
    <t>GRELHA</t>
  </si>
  <si>
    <t>GUARDA CORPO</t>
  </si>
  <si>
    <t>ESCADA TIPO MARINHEIRO</t>
  </si>
  <si>
    <t>CHAPAS PARA PISO - TIPO XADREZ</t>
  </si>
  <si>
    <t>GRADE DE PISO PULTRUDADA - VÃO ATÉ 1.000 MM</t>
  </si>
  <si>
    <t>ESCADA TIPO MARINHEIRO COM GAIOLA DE PROTEÇÃO</t>
  </si>
  <si>
    <t>ESCADA TIPO MARINHEIRO PULTRUDADO</t>
  </si>
  <si>
    <t>ESCADA TIPO MARINHEIRO PULTRUDADO COM GAIOLA DE PROTEÇÃO</t>
  </si>
  <si>
    <t>GUARDA CORPO PULTRUDADO COM FIXAÇÃO DE BASE NO PISO - NR12 E CBMSC IN9</t>
  </si>
  <si>
    <t>GUARDA CORPO PULTRUDADO COM FIXAÇÃO DE BASE NA LATERAL - NR12 E CBMSC IN9</t>
  </si>
  <si>
    <t>COMPLEMENTOS ARQUITETONICOS E DIVISÓRIAS</t>
  </si>
  <si>
    <t>ARMÁRIO</t>
  </si>
  <si>
    <t>BALCÃO</t>
  </si>
  <si>
    <t>ESTRADO DE MADEIRA</t>
  </si>
  <si>
    <t>DIVISÓRIAS</t>
  </si>
  <si>
    <t>FORRO EM PVC</t>
  </si>
  <si>
    <t>REVESTIMENTO E TRATAMENTO DE SUPERFÍCIE</t>
  </si>
  <si>
    <t>PISOS, TETOS E PAREDES</t>
  </si>
  <si>
    <t>PISOS CIMENTADO LISO, E = 0,02 M</t>
  </si>
  <si>
    <t>PISO CIMENTADO DESEMPENADO, E = 0,02 M</t>
  </si>
  <si>
    <t>PISO EM TACO, MADEIRA DE LEI</t>
  </si>
  <si>
    <t>PISO EM TABUA, MADEIRA DE LEI</t>
  </si>
  <si>
    <t>PISO EM CERÂMICA</t>
  </si>
  <si>
    <t>PISO EM PEDRA ORNAMENTAL</t>
  </si>
  <si>
    <t>PISO EM BORRACHA SINTÉTICA</t>
  </si>
  <si>
    <t>PISO VINÍLICO</t>
  </si>
  <si>
    <t>PISO TIPO MONOLÍTICO DE ALTA RESISTÊNCIA</t>
  </si>
  <si>
    <t>PEITORIL</t>
  </si>
  <si>
    <t>SOLEIRA</t>
  </si>
  <si>
    <t>FORRO EM MADEIRA</t>
  </si>
  <si>
    <t>FORRO EM PLACAS DE GESSO</t>
  </si>
  <si>
    <t>ARGAMASSA, CIMENTO E AREIA TRAÇO 1:3</t>
  </si>
  <si>
    <t>CHAPISCO COMUM, CIMENTO E AREIA, TRAÇO 1:3</t>
  </si>
  <si>
    <t>CHAPISCO DE ACABAMENTO, CIMENTO E AREIA, TRAÇO 1:3</t>
  </si>
  <si>
    <t>EMBOÇO, CIMENTO, CAL E AREIA, TRAÇO 1:2:6</t>
  </si>
  <si>
    <t>REBOCO, CAL E AREIA, TRAÇO 1:4</t>
  </si>
  <si>
    <t>AZULEJO</t>
  </si>
  <si>
    <t>REVESTIMENTO  CERÂMICO</t>
  </si>
  <si>
    <t>RODAPÉ CERÂMICO</t>
  </si>
  <si>
    <t>IMPERMEABILIZAÇÃO COM CIMENTO POLIMÉRICO, BASE PVA</t>
  </si>
  <si>
    <t>IMPERMEABILIZAÇÃO COM CIMENTO POLIMÉRICO, BASE ACRÌLICA</t>
  </si>
  <si>
    <t>IMPERMEABILIZAÇÃO COM MEMBRANA APLICADA A FRIO</t>
  </si>
  <si>
    <t>IMPERMEABILIZAÇÃO COM ARGAMASSA DE CIMENTO E AREIA, TRAÇO 1:3, ADITIVADA</t>
  </si>
  <si>
    <t>IMPERMEABILIZAÇÃO COM MANTA BUTÍLICA</t>
  </si>
  <si>
    <t>IMPERMEABILIZAÇÃO DO SOLO COM SODA CÁUSTICA</t>
  </si>
  <si>
    <t>IMPERMEABILIZAÇÃO   BETUMINOSA</t>
  </si>
  <si>
    <t>PROTEÇÃO TÉRMICA EM CONCRETO CELULAR</t>
  </si>
  <si>
    <t>PROTEÇÃO TÉRMICA EM CONCRETO COM AGREGADO LEVE</t>
  </si>
  <si>
    <t>PROTEÇÃO TÉRMICA EM LA DE VIDRO</t>
  </si>
  <si>
    <t>PROTEÇÃO MECÂNICA COM ARGAMASSA DE CIMENTO E AREIA TRAÇO 1:5</t>
  </si>
  <si>
    <t>IMPERMEABILIZANTE ELÁSTICO À BASE DE RESINA TERMO E CIMENTOS ADITIVADOS (POLIMÉRICOS)</t>
  </si>
  <si>
    <t>IMPERMEABILIZANTE SEMI-FLEXÍVEL À BASE DE CIMENTOS ESPECIAIS, ADITIVOS E RESINA ACRÍLICA</t>
  </si>
  <si>
    <t>MANTA IMPERMEABILIZANTE PRÉ-FABRICADA, ESPESSURA 4 MM, PROTEÇÃO MECÂNICA E ISOLANTE TÉRMICO</t>
  </si>
  <si>
    <t>PROTEÇÃO MECÂNICA COM FIBRA DE VIDRO</t>
  </si>
  <si>
    <t>PROTEÇÃO TÉRMICA COM BRITA</t>
  </si>
  <si>
    <t>IMPERMEABILIZANTE BI-COMPONENTE A BASE DE RESINA EPÓXI, ALCATRÃO DE HULHA, ADITIVOS E FILER MINERAL</t>
  </si>
  <si>
    <t>PINTURA</t>
  </si>
  <si>
    <t>PINTURA ANTI CORROSIVA</t>
  </si>
  <si>
    <t>PINTURA IMUNIZANTE EM MADEIRA</t>
  </si>
  <si>
    <t>PINTURA A BASE DE CAL</t>
  </si>
  <si>
    <t>PINTURA A BASE DE CIMENTO</t>
  </si>
  <si>
    <t>PINTURA LATEX PVA, SEM MASSA CORRIDA PVA</t>
  </si>
  <si>
    <t>PINTURA LATEX PVA, COM MASSA CORRIDA PVA</t>
  </si>
  <si>
    <t>PINTURA LATEX ACRÍLICA, SEM MASSA CORRIDA ACRÍLICA</t>
  </si>
  <si>
    <t>PINTURA LATEX ACRÍLICA, COM MASSA CORRIDA ACRÍLICA</t>
  </si>
  <si>
    <t>PINTURA COM SILICONE</t>
  </si>
  <si>
    <t>PINTURA COM EPOXI, SEM MASSA CORRIDA EPOXI</t>
  </si>
  <si>
    <t>PINTURA COM EPOXI, COM MASSA CORRIDA EPOXI</t>
  </si>
  <si>
    <t>PINTURA A ÓLEO</t>
  </si>
  <si>
    <t>PINTURA ESMALTE</t>
  </si>
  <si>
    <t>PINTURA GRAFITE</t>
  </si>
  <si>
    <t>PINTURA ALUMÍNIO</t>
  </si>
  <si>
    <t>PINTURA VERNIZ</t>
  </si>
  <si>
    <t>PINTURA ESPECIAL PARA PISO</t>
  </si>
  <si>
    <t>PINTURA DE LOGOTIPO</t>
  </si>
  <si>
    <t>INSTALAÇÕES PREDIAIS</t>
  </si>
  <si>
    <t>INSTALAÇÕES DE TUBULAÇÕES E CONEXÕES DE ÁGUA EM PVC RÍGIDO SOLDAVEL</t>
  </si>
  <si>
    <t>TUBULAÇÕES DE ÁGUA EM PVC RÍGIDO SOLDAVEL, DIAM. 20 MM</t>
  </si>
  <si>
    <t>TUBULAÇÕES DE ÁGUA EM PVC RÍGIDO SOLDAVEL, DIAM. 25 MM</t>
  </si>
  <si>
    <t>TUBULAÇÕES DE ÁGUA EM PVC RÍGIDO SOLDAVEL, DIAM. 32 MM</t>
  </si>
  <si>
    <t>TUBULAÇÕES DE ÁGUA EM PVC RÍGIDO SOLDAVEL, DIAM. 40 MM</t>
  </si>
  <si>
    <t>TUBULAÇÕES DE ÁGUA EM PVC RÍGIDO SOLDAVEL, DIAM. 50 MM</t>
  </si>
  <si>
    <t>TUBULAÇÕES DE ÁGUA EM PVC RÍGIDO SOLDAVEL, DIAM. 60 MM</t>
  </si>
  <si>
    <t>TUBULAÇÕES DE ÁGUA EM PVC RÍGIDO SOLDAVEL, DIAM. 75 MM</t>
  </si>
  <si>
    <t>TUBULAÇÕES DE ÁGUA EM PVC RÍGIDO SOLDAVEL, DIAM. 85 MM</t>
  </si>
  <si>
    <t>TUBULAÇÕES DE ÁGUA EM PVC RÍGIDO SOLDAVEL, DIAM. 110 MM</t>
  </si>
  <si>
    <t>INSTALAÇÕES DE TUBULAÇÕES E CONEXÕES DE ÁGUA EM F°G°</t>
  </si>
  <si>
    <t>TUBULAÇÕES DE ÁGUA EM F°G°, DIAM. 1/2 POLEGADA</t>
  </si>
  <si>
    <t>TUBULAÇÕES DE ÁGUA EM F°G°, DIAM. 3/4 POLEGADA</t>
  </si>
  <si>
    <t>TUBULAÇÕES DE ÁGUA EM F°G°, DIAM. 1 POLEGADA</t>
  </si>
  <si>
    <t>TUBULAÇÕES DE ÁGUA EM F°G°, DIAM. 1 1/4 POLEGADA</t>
  </si>
  <si>
    <t>TUBULAÇÕES DE ÁGUA EM F°G°, DIAM. 1 1/2 POLEGADA</t>
  </si>
  <si>
    <t>TUBULAÇÕES DE ÁGUA EM F°G°, DIAM. 2 POLEGADA</t>
  </si>
  <si>
    <t>INSTALAÇÕES DE TUBULAÇÕES E CONEXÕES DE ESGOTO EM PVC RÍGIDO</t>
  </si>
  <si>
    <t>TUBULAÇÕES DE ESGOTO EM PVC RÍGIDO, DIAM. 40 MM</t>
  </si>
  <si>
    <t>TUBULAÇÕES DE ESGOTO EM PVC RÍGIDO, DIAM. 50 MM</t>
  </si>
  <si>
    <t>TUBULAÇÕES DE ESGOTO EM PVC RÍGIDO, DIAM. 75 MM</t>
  </si>
  <si>
    <t>TUBULAÇÕES DE ESGOTO EM PVC RÍGIDO, DIAM. 100 MM</t>
  </si>
  <si>
    <t>INSTALAÇÕES DE PEÇAS E APARELHOS HIDRAULICOS SANITÁRIOS</t>
  </si>
  <si>
    <t>CAIXA SIFONADA DIAM. 150 MM</t>
  </si>
  <si>
    <t>VALVULA DE DESCARGA, DIÂMETRO 40 MM</t>
  </si>
  <si>
    <t>CAIXA DE DESCARGA DE EMBUTIR</t>
  </si>
  <si>
    <t>REGISTRO DE PRESSÃO, COM CANOPLA, DIÂMETRO 20 MM</t>
  </si>
  <si>
    <t>REGISTRO GAVETA CROMADO, COM CANOPLA LISA, DIÂMETRO 20 MM</t>
  </si>
  <si>
    <t>REGISTRO GAVETA CROMADO, COM CANOPLA LISA, DIÂMETRO 25 MM</t>
  </si>
  <si>
    <t>REGISTRO GAVETA CROMADO, COM CANOPLA LISA, DIÂMETRO 32 MM</t>
  </si>
  <si>
    <t>REGISTRO GAVETA CROMADO, COM CANOPLA LISA, DIÂMETRO 40 MM</t>
  </si>
  <si>
    <t>REGISTRO GAVETA CROMADO, COM CANOPLA LISA, DIÂMETRO 50 MM</t>
  </si>
  <si>
    <t>REGISTRO GAVETA DIÂMETRO 3/4 POL.</t>
  </si>
  <si>
    <t>REGISTRO GAVETA DIÂMETRO 1 POL.</t>
  </si>
  <si>
    <t>REGISTRO GAVETA DIÂMETRO 1 1/4 POL.</t>
  </si>
  <si>
    <t>REGISTRO GAVETA DIÂMETRO 1 1/2 POL.</t>
  </si>
  <si>
    <t>REGISTRO GAVETA DIÂMETRO 2 POL.</t>
  </si>
  <si>
    <t>CAIXA DE ÁGUA DE FIBRA DE VIDRO, DE 1.000 LITROS</t>
  </si>
  <si>
    <t>CAIXA DE ÁGUA DE FIBRA DE VIDRO, DE 250 LITROS</t>
  </si>
  <si>
    <t>CAIXA DE ÁGUA DE FIBRA DE VIDRO, DE 2.000 LITROS</t>
  </si>
  <si>
    <t>CAIXA DE ÁGUA DE FIBRA DE VIDRO, DE 500 LITROS</t>
  </si>
  <si>
    <t>CAIXA DE ÁGUA DE FIBRA DE VIDRO, DE 3.000 LITROS</t>
  </si>
  <si>
    <t>BACIA SANITÁRIA</t>
  </si>
  <si>
    <t>LAVATÓRIO DE COLUNA</t>
  </si>
  <si>
    <t>ARMÁRIO PARA BANHEIRO</t>
  </si>
  <si>
    <t>CHUVEIRO ELÉTRICO</t>
  </si>
  <si>
    <t>TORNEIRA CROMADA PARA JARDIM</t>
  </si>
  <si>
    <t>TORNEIRA SIMPLES PARA JARDIM</t>
  </si>
  <si>
    <t>CAIXA DE ÁGUA EM POLIETILENO, DE 500 LITROS</t>
  </si>
  <si>
    <t>CAIXA DE ÁGUA EM POLIETILENO, DE 1000 LITROS</t>
  </si>
  <si>
    <t>PAPELEIRA DE PAREDE EM METAL CROMADO PARA VASO SANITÁRIO</t>
  </si>
  <si>
    <t>SABONETEIRA EM METAL CROMADO</t>
  </si>
  <si>
    <t>PORTA TOALHA EM METAL CROMADO</t>
  </si>
  <si>
    <t>VÁLVULA DE BÓIA 3/4</t>
  </si>
  <si>
    <t>EXECUÇÃO DE FOSSA E POÇOS ABSORVENTES</t>
  </si>
  <si>
    <t>FOSSA SEPTICA</t>
  </si>
  <si>
    <t>POÇO ABSORVENTE</t>
  </si>
  <si>
    <t>INSTALAÇÕES DE FIOS ELÉTRICOS</t>
  </si>
  <si>
    <t>INSTALAÇÕES DE CABOS ELÉTRICOS</t>
  </si>
  <si>
    <t>CABO DE COBRE 4,00 MM2 0,6/1,0 KV</t>
  </si>
  <si>
    <t>CABO DE COBRE 1,50 MM2 0,6/1,0 KV</t>
  </si>
  <si>
    <t>CABO DE COBRE 2,50 MM2 0,6/1,0 KV</t>
  </si>
  <si>
    <t>CABO DE COBRE 6,00 MM2 0,6/1,0 KV</t>
  </si>
  <si>
    <t>CABO DE COBRE 10,00 MM2 0,6/1,0 KV</t>
  </si>
  <si>
    <t>CABO DE COBRE 16,00 MM2 0,6/1,0 KV</t>
  </si>
  <si>
    <t>CABO DE COBRE 25,00 MM2 0,6/1,0 KV</t>
  </si>
  <si>
    <t>CABO DE COBRE 35,00 MM2 0,6/1,0 KV</t>
  </si>
  <si>
    <t>CABO DE COBRE 50,00 MM2 0,6/1,0 KV</t>
  </si>
  <si>
    <t>CABO DE COBRE 70,00 MM2 0,6/1,0 KV</t>
  </si>
  <si>
    <t>CABO DE COBRE 95,00 MM2 0,6/1,0 KV</t>
  </si>
  <si>
    <t>INSTALAÇÕES DE CABOS ELÉTRICOS DE COBRE NU</t>
  </si>
  <si>
    <t>CABO DE COBRE NU DE 10,00 MM2</t>
  </si>
  <si>
    <t>CABO DE COBRE NU DE 35,00 MM2</t>
  </si>
  <si>
    <t>CABO DE COBRE NU DE 70,00 MM2</t>
  </si>
  <si>
    <t>CABO DE COBRE NU DE 120,00 MM2</t>
  </si>
  <si>
    <t>INSTALAÇÕES DE ELETRODUTOS EM PVC RÍGIDO, EMBUTIDO</t>
  </si>
  <si>
    <t>ELETRODUTO DE PVC RÍGIDO, DIAM. 20 MM, EMBUTIDO</t>
  </si>
  <si>
    <t>ELETRODUTO DE PVC RÍGIDO, DIAM. 25 MM, EMBUTIDO</t>
  </si>
  <si>
    <t>ELETRODUTO DE PVC RÍGIDO, DIAM. 32 MM, EMBUTIDO</t>
  </si>
  <si>
    <t>ELETRODUTO DE PVC RÍGIDO, DIAM. 40 MM, EMBUTIDO</t>
  </si>
  <si>
    <t>ELETRODUTO DE PVC RÍGIDO, DIAM. 50 MM, EMBUTIDO</t>
  </si>
  <si>
    <t>ELETRODUTO DE PVC RÍGIDO, DIAM. 60 MM, EMBUTIDO</t>
  </si>
  <si>
    <t>ELETRODUTO DE PVC RÍGIDO, DIAM. 75 MM, EMBUTIDO</t>
  </si>
  <si>
    <t>ELETRODUTO DE PVC RÍGIDO, DIAM. 85 MM, EMBUTIDO</t>
  </si>
  <si>
    <t>ELETRODUTO DE PVC RÍGIDO, DIAM. 110 MM, EMBUTIDO</t>
  </si>
  <si>
    <t>INSTALAÇÕES DE ELETRODUTOS EM FERRO GALVANIZADO, EMBUTIDO</t>
  </si>
  <si>
    <t>ELETRODUTO DE FERRO GALVANIZADO DIAM. 3/4'', EMBUTIDO</t>
  </si>
  <si>
    <t>ELETRODUTO DE FERRO GALVANIZADO DIAM. 1'', EMBUTIDO</t>
  </si>
  <si>
    <t>ELETRODUTO DE FERRO GALVANIZADO DIAM. 1 1/4'', EMBUTIDO</t>
  </si>
  <si>
    <t>ELETRODUTO DE FERRO GALVANIZADO DIAM. 1 1/6'', EMBUTIDO</t>
  </si>
  <si>
    <t>ELETRODUTO DE FERRO GALVANIZADO DIAM. 2'', EMBUTIDO</t>
  </si>
  <si>
    <t>ELETRODUTO DE FERRO GALVANIZADO DIAM. 2 1/2'', EMBUTIDO</t>
  </si>
  <si>
    <t>ELETRODUTO DE FERRO GALVANIZADO DIAM. 3'', EMBUTIDO</t>
  </si>
  <si>
    <t>ELETRODUTO DE FERRO GALVANIZADO DIAM. 4'', EMBUTIDO</t>
  </si>
  <si>
    <t>INSTALAÇÕES DE ELETRODUTOS EM POLIETILENO FLEXIVEL EMBUTIDO</t>
  </si>
  <si>
    <t>ELETRODUTO DE POLIETILENO DIAM. 20 MM, EMBUTIDO</t>
  </si>
  <si>
    <t>ELETRODUTO DE POLIETILENO DIAM. 25 MM, EMBUTIDO</t>
  </si>
  <si>
    <t>ELETRODUTO DE POLIETILENO DIAM. 32 MM, EMBUTIDO</t>
  </si>
  <si>
    <t>ELETRODUTO DE POLIETILENO DIAM. 50 MM, EMBUTIDO</t>
  </si>
  <si>
    <t>ELETRODUTO DE POLIETILENO DIAM. 60 MM, EMBUTIDO</t>
  </si>
  <si>
    <t>ELETRODUTO DE POLIETILENO DIAM. 75 MM, EMBUTIDO</t>
  </si>
  <si>
    <t>ELETRODUTO DE POLIETILENO DIAM. 100 MM, EMBUTIDO</t>
  </si>
  <si>
    <t>ELETRODUTO DE POLIETILENO DIAM. 150 MM, EMBUTIDO</t>
  </si>
  <si>
    <t>INSTALAÇÕES DE PEÇAS E APARELHOS ELÉTRICOS</t>
  </si>
  <si>
    <t>CAIXA PLÁSTICA 4 X 4'', OCTOGONAL</t>
  </si>
  <si>
    <t>CAIXA PLÁSTICA 4 X 4'', QUADRADA</t>
  </si>
  <si>
    <t>CAIXA PLÁSTICA 3 X 3'', SEXTAVADA</t>
  </si>
  <si>
    <t>CAIXA PLÁSTICA 4 X 2''</t>
  </si>
  <si>
    <t>PLACA DE 4 X 2'', PARA CHUVEIRO</t>
  </si>
  <si>
    <t>CONJUNTO DE PLACA DE 4 X 2'', COM INTERRUPTOR SIMPLES</t>
  </si>
  <si>
    <t>CONJUNTO DE PLACA DE 4 X 2'', COM 1 TOMADA</t>
  </si>
  <si>
    <t>CONJUNTO DE PLACA DE 4 X 2'', COM 2 INTERRUPTORES SIMPLES</t>
  </si>
  <si>
    <t>CONJUNTO DE PLACA DE 4 X 2'', COM 1 INTERRUPTOR SIMPLES E 1 TOMADA</t>
  </si>
  <si>
    <t>CONJUNTO DE PLACA DE 4 X 2'', COM 1 INTERRUPTOR BIPOLAR SIMPLES</t>
  </si>
  <si>
    <t>CONJUNTO DE PLACA DE 4 X 2'', COM 3 INTERRUPTORES SIMPLES</t>
  </si>
  <si>
    <t>CONJUNTO DE PLACA DE 4 X 2'', COM 2 TOMADAS</t>
  </si>
  <si>
    <t>PLACA DE 4 X 4''</t>
  </si>
  <si>
    <t>CONJUNTO DE PLACA DE 4 X 4'', COM 1 INTERRUPTOR BIPOLAR SIMPLES E 1 TOMADA</t>
  </si>
  <si>
    <t>CONJUNTO DE PLACA DE 4 X 4'', COM 2 INTERRUPTORES BIPOLARES SIMPLES</t>
  </si>
  <si>
    <t>LUMINÁRIA TIPO PLAFONIER, COM GLOBO</t>
  </si>
  <si>
    <t>ARANDELA TIPO DROPS</t>
  </si>
  <si>
    <t>LUMINÁRIA FLUORESCENTE COM 1 LAMPADA 220 V / 40 W</t>
  </si>
  <si>
    <t>LUMINÁRIA FLUORESCENTE COM 2 LAMPADAS 220 V / 40 W</t>
  </si>
  <si>
    <t>LUMINÁRIA FLUORESCENTE COM 4 LAMPADAS 220 V / 40 W</t>
  </si>
  <si>
    <t>REATOR P/LAMPADA FLUORESCENTE, PARTIDA RÁPIDA 1 X 20 W</t>
  </si>
  <si>
    <t>REATOR P/LAMPADA FLUORESCENTE, PARTIDA RÁPIDA 1 X 40 W</t>
  </si>
  <si>
    <t>REATOR P/LAMPADA FLUORESCENTE, PARTIDA RÁPIDA 2 X 20 W</t>
  </si>
  <si>
    <t>DISJUNTOR TIPO QUICK-LAG DE 10 A 30 A</t>
  </si>
  <si>
    <t>LAMPADA MISTA 160 W/220 V</t>
  </si>
  <si>
    <t>LAMPADA MISTA 250 W/220 V</t>
  </si>
  <si>
    <t>CONECTOR TIPO SPLIT-BOLT, PARA CABO 10,0 MM2</t>
  </si>
  <si>
    <t>CONECTOR TIPO SPLIT-BOLT, PARA CABO 35,0 MM2</t>
  </si>
  <si>
    <t>CONECTOR TIPO SPLIT-BOLT, PARA CABO 70,0 MM2</t>
  </si>
  <si>
    <t>CONECTOR TIPO SPLIT-BOLT, PARA CABO 95,0 MM2</t>
  </si>
  <si>
    <t>CONECTOR TIPO SPLIT-BOLT, PARA CABO 120,0 MM2</t>
  </si>
  <si>
    <t>HASTE DE ATERRAMENTO COPPERWELD 3,00 M X 5/8''</t>
  </si>
  <si>
    <t>CONDULETE 1/2''</t>
  </si>
  <si>
    <t>CONDULETE 3/4''</t>
  </si>
  <si>
    <t>CONDULETE 1''</t>
  </si>
  <si>
    <t>CONDULETE 1 1/4''</t>
  </si>
  <si>
    <t>CONDULETE 1 1/2''</t>
  </si>
  <si>
    <t>CONDULETE 2''</t>
  </si>
  <si>
    <t>CONDULETE 2 1/2''</t>
  </si>
  <si>
    <t>CONDULETE 3''</t>
  </si>
  <si>
    <t>CONDULETE 4''</t>
  </si>
  <si>
    <t>ENTRADA GERAL</t>
  </si>
  <si>
    <t>CARGA GERAL ATÉ 10 KW</t>
  </si>
  <si>
    <t>CARGA GERAL ATÉ 10,5 A 20 KW</t>
  </si>
  <si>
    <t>CARGA GERAL ATÉ 20,5 A 40 KW</t>
  </si>
  <si>
    <t>CARGA GERAL ATÉ 40,5 A 60 KW</t>
  </si>
  <si>
    <t>CARGA GERAL ATÉ 60,5 A 80 KW</t>
  </si>
  <si>
    <t>CARGA GERAL ACIMA DE 80 KW</t>
  </si>
  <si>
    <t>CAIXA DE MEDIDORES</t>
  </si>
  <si>
    <t>CAIXA DE MEDIDORES ATÉ 50 A</t>
  </si>
  <si>
    <t>CAIXA DE MEDIDORES ACIMA DE 50 A</t>
  </si>
  <si>
    <t>INSTALAÇÕES   HIDRAULICO-SANITÁRIOS   PREDIAIS-INTERNA</t>
  </si>
  <si>
    <t>INSTALAÇÕES   HIDRAULICO-SANITÁRIOS   PREDIAIS-EXTERNA</t>
  </si>
  <si>
    <t>INSTALAÇÕES ELÉTRICAS PREDIAIS - INTERNA</t>
  </si>
  <si>
    <t>INSTALAÇÕES ELÉTRICAS PREDIAIS - EXTERNA</t>
  </si>
  <si>
    <t>INSTALAÇÕES ELÉTRICAS PREDIAIS INTERNA E EXTERNA</t>
  </si>
  <si>
    <t>INSTALAÇÃO DE PARA RAIO</t>
  </si>
  <si>
    <t>INSTALAÇÕES DE PRODUÇÃO</t>
  </si>
  <si>
    <t>MONTAGEM ELETRO-MECÂNICA</t>
  </si>
  <si>
    <t>MONTAGEM ELETRO-MECÂNICA DE CONJUNTO MOTO BOMBA DE 01 A 15 CV</t>
  </si>
  <si>
    <t>MONTAGEM ELETRO-MECÂNICA DE CONJUNTO MOTO-BOMBA DE 15,5 A 50 CV</t>
  </si>
  <si>
    <t>MONTAGEM ELETRO-MECÂNICA DE CONJUNTO MOTO-BOMBA DE 50,5 A 100 CV</t>
  </si>
  <si>
    <t>MONTAGEM ELETRO-MECÂNICA DE CONJUNTO MOTO-BOMBA DE 100,5 A 200 CV</t>
  </si>
  <si>
    <t>MONTAGEM ELETRO-MECÂNICA DE CONJUNTO MOTO-BOMBA DE 200,5 A 500 CV</t>
  </si>
  <si>
    <t>INSTALAÇÃO DE PERFIL I - MONOVIA</t>
  </si>
  <si>
    <t>INSTALAÇÃO DE PERFIL I DE 4 POLEGADAS</t>
  </si>
  <si>
    <t>INSTALAÇÃO DE PERFIL I DE 6 POLEGADAS</t>
  </si>
  <si>
    <t>INSTALAÇÃO DE PERFIL I DE 8 POLEGADAS</t>
  </si>
  <si>
    <t>INSTALAÇÃO DE PERFIL I DE 10 POLEGADAS</t>
  </si>
  <si>
    <t>INSTALAÇÃO DE PERFIL I DE 12 POLEGADAS</t>
  </si>
  <si>
    <t>MODULO DE DECANTADOR</t>
  </si>
  <si>
    <t>MODULO DE DECANTADOR EM PERFIS TUBULARES DE PVC (TIPO COLMEIA)</t>
  </si>
  <si>
    <t>MODULO DE DECANTADOR EM CHAPAS DE PVC EXPANDIDO</t>
  </si>
  <si>
    <t>CHICANAS</t>
  </si>
  <si>
    <t>CHICANAS EM MADEIRA</t>
  </si>
  <si>
    <t>CHICANAS EM FIBER GLASS</t>
  </si>
  <si>
    <t>STOP-LOG</t>
  </si>
  <si>
    <t>STOP-LOG DE MADEIRA</t>
  </si>
  <si>
    <t>STOP-LOG DE FIBER GLASS</t>
  </si>
  <si>
    <t>STOP-LOG DE AÇO INOX OU ALUMÍNIO</t>
  </si>
  <si>
    <t>MONTAGEM DE COMPORTA CIRCULAR DE FERRO FUNDIDO, TIPO SENTIDO DUPLO</t>
  </si>
  <si>
    <t>MONTAGEM DE COMPORTA CIRCULAR DE F°F° SENTIDO DUPLO, DIÂMETRO 200 MM</t>
  </si>
  <si>
    <t>MONTAGEM DE COMPORTA CIRCULAR DE F°F° SENTIDO DUPLO, DIÂMETRO 300 MM</t>
  </si>
  <si>
    <t>MONTAGEM DE COMPORTA CIRCULAR DE F°F° SENTIDO DUPLO, DIÂMETRO 400 MM</t>
  </si>
  <si>
    <t>MONTAGEM DE COMPORTA CIRCULAR DE F°F° SENTIDO DUPLO, DIÂMETRO 500 MM</t>
  </si>
  <si>
    <t>MONTAGEM DE COMPORTA CIRCULAR DE F°F° SENTIDO DUPLO, DIÂMETRO 600 MM</t>
  </si>
  <si>
    <t>MONTAGEM DE COMPORTA CIRCULAR DE F°F° SENTIDO DUPLO, DIÂMETRO 700 MM</t>
  </si>
  <si>
    <t>MONTAGEM DE COMPORTA CIRCULAR DE F°F° SENTIDO DUPLO, DIÂMETRO 800 MM</t>
  </si>
  <si>
    <t>MONTAGEM DE COMPORTA CIRCULAR DE F°F° SENTIDO DUPLO, DIÂMETRO 900 MM</t>
  </si>
  <si>
    <t>MONTAGEM DE COMPORTA CIRCULAR DE F°F° SENTIDO DUPLO, DIÂMETRO 1.000 MM</t>
  </si>
  <si>
    <t>MONTAGEM DE COMPORTA CIRCULAR DE F°F° SENTIDO DUPLO, DIÂMETRO 1.200 MM</t>
  </si>
  <si>
    <t>MONTAGEM DE COMPORTA CIRCULAR DE F°F° SENTIDO DUPLO, DIÂMETRO 1.400 MM</t>
  </si>
  <si>
    <t>MONTAGEM DE COMPORTA CIRCULAR DE F°F° SENTIDO DUPLO, DIÂMETRO 1.500 MM</t>
  </si>
  <si>
    <t>MONTAGEM DE COMPORTA CIRCULAR DE F°F° SENTIDO DUPLO, DIÂMETRO 1.800 MM</t>
  </si>
  <si>
    <t>MONTAGEM DE COMPORTA CIRCULAR DE FERRO FUNDIDO, TIPO SENTIDO ÚNICO</t>
  </si>
  <si>
    <t>MONTAGEM DE COMPORTA CIRCULAR DE F°F° SENTIDO ÚNICO, DIÂMETRO 200 MM</t>
  </si>
  <si>
    <t>MONTAGEM DE COMPORTA CIRCULAR DE F°F° SENTIDO ÚNICO, DIÂMETRO 300 MM</t>
  </si>
  <si>
    <t>MONTAGEM DE COMPORTA CIRCULAR DE F°F° SENTIDO ÚNICO, DIÂMETRO 400 MM</t>
  </si>
  <si>
    <t>MONTAGEM DE COMPORTA CIRCULAR DE F°F° SENTIDO ÚNICO, DIÂMETRO 500 MM</t>
  </si>
  <si>
    <t>MONTAGEM DE COMPORTA CIRCULAR DE F°F° SENTIDO ÚNICO, DIÂMETRO 600 MM</t>
  </si>
  <si>
    <t>MONTAGEM DE COMPORTA CIRCULAR DE F°F° SENTIDO ÚNICO, DIÂMETRO 700 MM</t>
  </si>
  <si>
    <t>MONTAGEM DE COMPORTA CIRCULAR DE F°F° SENTIDO ÚNICO, DIÂMETRO 800 MM</t>
  </si>
  <si>
    <t>MONTAGEM DE COMPORTA CIRCULAR DE F°F° SENTIDO ÚNICO, DIÂMETRO 900 MM</t>
  </si>
  <si>
    <t>MONTAGEM DE COMPORTA CIRCULAR DE F°F° SENTIDO ÚNICO, DIÂMETRO 1.000 MM</t>
  </si>
  <si>
    <t>MONTAGEM DE COMPORTA CIRCULAR DE F°F° SENTIDO ÚNICO, DIÂMETRO 1.200 MM</t>
  </si>
  <si>
    <t>MONTAGEM EM GERAL</t>
  </si>
  <si>
    <t>CORTINA DE MADEIRA</t>
  </si>
  <si>
    <t>VERTEDOR RETANGULAR DE MADEIRA</t>
  </si>
  <si>
    <t>VERTEDOR TRIANGULAR DE ALUMÍNIO</t>
  </si>
  <si>
    <t>VERTEDOR EM FIBER GLASS</t>
  </si>
  <si>
    <t>MEDIDOR DE VAZÃO</t>
  </si>
  <si>
    <t>DISPOSITIVO DE COLETA DE ÁGUA DECANTADA</t>
  </si>
  <si>
    <t>INSTALAÇÃO DE BOMBA DOSADORA</t>
  </si>
  <si>
    <t>INSTALAÇÃO DE COCHO DE MADEIRA</t>
  </si>
  <si>
    <t>INSTALAÇÃO DE CORRENTE DE FERRO</t>
  </si>
  <si>
    <t>INSTALAÇÃO DE CESTO METÁLICO</t>
  </si>
  <si>
    <t>INSTALAÇÃO DE RESPIRO DE F°G° DIAM. 50 MM</t>
  </si>
  <si>
    <t>INSTALAÇÃO DE RESPIRO DE F°G° DIAM. 75 MM</t>
  </si>
  <si>
    <t>INSTALAÇÃO DE RESPIRO DE F°G° DIAM. 100 MM</t>
  </si>
  <si>
    <t>INSTALAÇÃO DE RESPIRO DE F°G° DIAM. 150 MM</t>
  </si>
  <si>
    <t>INSTALAÇÃO DE INDICADOR DE NÍVEL</t>
  </si>
  <si>
    <t>INSTALAÇÃO DE CALHA PARSHALL - W 3'' A 9''</t>
  </si>
  <si>
    <t>INSTALAÇÃO DE CALHA PARSHALL - W 12'' A 36''</t>
  </si>
  <si>
    <t>INSTALAÇÃO DE CALHA PARSHALL - W 48'' A 60''</t>
  </si>
  <si>
    <t>INSTALAÇÃO DE CALHA PARSHALL - W 72'' A 96''</t>
  </si>
  <si>
    <t>TAMPA DE INSPEÇÃO EM FIBRA DE VIDRO</t>
  </si>
  <si>
    <t>INSTALAÇÃO DE RESPIRO DE F°F° DIAM. 150 MM</t>
  </si>
  <si>
    <t>LEITO FILTRANTE</t>
  </si>
  <si>
    <t>COLOCAÇÃO E APILOAMENTO DE TERRA NOS FILTROS</t>
  </si>
  <si>
    <t>FORNECIMENTO E ENCHIMENTO DOS FILTROS COM PEDRA BRITADA Nº 4</t>
  </si>
  <si>
    <t>COLOCAÇÃO DE AREIA NOS FILTROS</t>
  </si>
  <si>
    <t>COLOCAÇÃO DE PEDREGULHO NOS FILTROS</t>
  </si>
  <si>
    <t>COLOCAÇÃO DE ANTRACITO NOS FILTROS</t>
  </si>
  <si>
    <t>BLOCOS LEOPOLD - ASSENTAMENTO</t>
  </si>
  <si>
    <t>FUNDO FALSO PARA FILTROS</t>
  </si>
  <si>
    <t>BOCAIS DISTRIBUIDORES DE POLIETILENO OU POLIPROPILENO P/ FILTROS - ASSENTAMENTO</t>
  </si>
  <si>
    <t>FUNDO FILTRANTE EM TIJOLOS MACIÇOS</t>
  </si>
  <si>
    <t>RETIRADA DE MATERIAL FILTRANTE DOS FILTROS</t>
  </si>
  <si>
    <t>MONTAGEM DE TUBOS E CONEXÕES EM FERRO GALVANIZADO</t>
  </si>
  <si>
    <t>MONTAGEM DE TUBOS E CONEXÕES EM PVC, RPVC, PVC DEFºFº, PRFV</t>
  </si>
  <si>
    <t>DESMONTAGEM DE TUBOS E CONEXÕES EM FERRO FUNDIDO</t>
  </si>
  <si>
    <t>DESMONTAGEM DE TUBOS E CONEXÕES EM FERRO GALVANIZADO</t>
  </si>
  <si>
    <t>DESMONTAGEM DE TUBOS E CONEXÕES EM PVC, RPVC, PVC DEFºFº, PRFV</t>
  </si>
  <si>
    <t>INSTALAÇÃO DE MONTA-CARGA</t>
  </si>
  <si>
    <t>INSTALAÇÃO DE MONTA-CARGA COM CAPACIDADE MENOR OU IGUAL A 300 KG</t>
  </si>
  <si>
    <t>INSTALAÇÃO DE MONTA-CARGA COM CAPACIDADE MAIOR QUE 300 E MENOR OU IGUAL A 1.000 KG</t>
  </si>
  <si>
    <t>INSTALAÇÃO DE COMPRESSOR DE AR OU SOPRADOR</t>
  </si>
  <si>
    <t>INSTALAÇÃO DE EXAUSTOR OU VENTILADOR ATÉ DN 350 MM</t>
  </si>
  <si>
    <t>INSTALAÇÃO DE EXAUSTOR OU VENTILADOR DE DN 400 A DN 600 MM</t>
  </si>
  <si>
    <t>INSTALAÇÃO DE SISTEMA DE GRADEAMENTO</t>
  </si>
  <si>
    <t>INSTALAÇÃO DE SISTEMA DE GRADEAMENTO COM GRADE DE LIMPEZA MANUAL</t>
  </si>
  <si>
    <t>INSTALAÇÃO DE SISTEMA DE GRADEAMENTO COM GRADE DE LIMPEZA MECÂNICA</t>
  </si>
  <si>
    <t>INSTALAÇÃO DE AERADOR</t>
  </si>
  <si>
    <t>INSTALAÇÃO DE DOSADOR</t>
  </si>
  <si>
    <t>INSTALAÇÃO DE MISTURADOR</t>
  </si>
  <si>
    <t>INSTALAÇÃO DE MISTURADOR VERTICAL</t>
  </si>
  <si>
    <t>INSTALAÇÃO DE MISTURADOR SUBMERSÍVEL</t>
  </si>
  <si>
    <t>INSTALAÇÃO DE FLOCULADOR/AGITADOR</t>
  </si>
  <si>
    <t>MONTAGEM DE ADUFAS SIMPLES DE PAREDE DE FºFº</t>
  </si>
  <si>
    <t>MONTAGEM DE ADUFAS SIMPLES DE PAREDE EM FºF, DIÂMETRO 100 MM</t>
  </si>
  <si>
    <t>MONTAGEM DE ADUFAS SIMPLES DE PAREDE EM FºF, DIÂMETRO 150 MM</t>
  </si>
  <si>
    <t>MONTAGEM DE ADUFAS SIMPLES DE PAREDE EM FºF, DIÂMETRO 200 MM</t>
  </si>
  <si>
    <t>MONTAGEM DE ADUFAS SIMPLES DE PAREDE EM FºF, DIÂMETRO 250 MM</t>
  </si>
  <si>
    <t>MONTAGEM DE ADUFAS SIMPLES DE PAREDE EM FºF, DIÂMETRO 300 MM</t>
  </si>
  <si>
    <t>MONTAGEM DE ADUFAS SIMPLES DE PAREDE EM FºF, DIÂMETRO 400 MM</t>
  </si>
  <si>
    <t>MONTAGEM DE ADUFAS SIMPLES DE PAREDE EM FºF, DIÂMETRO 500 MM</t>
  </si>
  <si>
    <t>MONTAGEM DE ADUFAS SIMPLES DE PAREDE EM FºF, DIÂMETRO 600 MM</t>
  </si>
  <si>
    <t>MONTAGEM DE ADUFAS SIMPLES DE FUNDO DE FºFº</t>
  </si>
  <si>
    <t>MONTAGEM DE ADUFAS SIMPLES DE FUNDO EM FºF, DIÂMETRO 100 MM</t>
  </si>
  <si>
    <t>MONTAGEM DE ADUFAS SIMPLES DE FUNDO EM FºF, DIÂMETRO 150 MM</t>
  </si>
  <si>
    <t>MONTAGEM DE ADUFAS SIMPLES DE FUNDO EM FºF, DIÂMETRO 200 MM</t>
  </si>
  <si>
    <t>MONTAGEM DE ADUFAS SIMPLES DE FUNDO EM FºF, DIÂMETRO 250 MM</t>
  </si>
  <si>
    <t>MONTAGEM DE ADUFAS SIMPLES DE FUNDO EM FºF, DIÂMETRO 300 MM</t>
  </si>
  <si>
    <t>MONTAGEM DE ADUFAS SIMPLES DE FUNDO EM FºF, DIÂMETRO 400 MM</t>
  </si>
  <si>
    <t>MONTAGEM DE COMPORTA EM AÇO INOX</t>
  </si>
  <si>
    <t>MONTAGEM DE COMPORTA EM AÇO INOX, DN 150 MM</t>
  </si>
  <si>
    <t>MONTAGEM DE COMPORTA EM AÇO INOX, DN 200 MM</t>
  </si>
  <si>
    <t>MONTAGEM DE COMPORTA EM AÇO INOX, DN 250 MM</t>
  </si>
  <si>
    <t>MONTAGEM DE COMPORTA EM AÇO INOX, DN 300 MM</t>
  </si>
  <si>
    <t>MONTAGEM DE COMPORTA EM AÇO INOX, DN 350 MM</t>
  </si>
  <si>
    <t>MONTAGEM DE COMPORTA EM AÇO INOX, DN 400 MM</t>
  </si>
  <si>
    <t>MONTAGEM DE COMPORTA EM AÇO INOX, DN 500 MM</t>
  </si>
  <si>
    <t>MONTAGEM DE COMPORTA EM AÇO INOX, DN 600 MM</t>
  </si>
  <si>
    <t>MONTAGEM DE COMPORTA EM AÇO INOX, DN 700 MM</t>
  </si>
  <si>
    <t>MONTAGEM DE COMPORTA EM AÇO INOX, DN 800 MM</t>
  </si>
  <si>
    <t>MONTAGEM DE COMPORTA EM AÇO INOX, DN 900 MM</t>
  </si>
  <si>
    <t>MONTAGEM DE COMPORTA EM AÇO INOX, DN 1000 MM</t>
  </si>
  <si>
    <t>MONTAGEM DE COMPORTA EM AÇO INOX, DN 1200 MM</t>
  </si>
  <si>
    <t>URBANIZAÇÃO</t>
  </si>
  <si>
    <t>PORTÃO</t>
  </si>
  <si>
    <t>PORTÃO EM ESTRUTURA TUBULAR EM TELA GALVANIZADA PARA PEDESTRE</t>
  </si>
  <si>
    <t>PORTÃO EM ESTRUTURA TUBULAR E TELA GALVANIZADA, PARA VEÍCULOS</t>
  </si>
  <si>
    <t>CERCA</t>
  </si>
  <si>
    <t>CERCA EM ARAME FARPADO COM 05 FIOS E MOURÕES DE CONCRETO</t>
  </si>
  <si>
    <t>CERCA EM ARAME FARPADO COM 07 FIOS E MOURÕES DE CONCRETO</t>
  </si>
  <si>
    <t>CERCA EM ARAME FARPADO COM 11 FIOS E MOURÕES DE CONCRETO</t>
  </si>
  <si>
    <t>CERCA EM ARAME FARPADO COM 05 FIOS E MOURÕES DE MADEIRA</t>
  </si>
  <si>
    <t>CERCA EM ARAME FARPADO COM 07 FIOS E MOURÕES DE MADEIRA</t>
  </si>
  <si>
    <t>VIGUETA DE CONCRETO</t>
  </si>
  <si>
    <t>ALAMBRADO</t>
  </si>
  <si>
    <t>ALAMBRADO COM TELA GALVANIZADA EM MOURÕES DE CONCRETO</t>
  </si>
  <si>
    <t>ALAMBRADO COM TELA GALVANIZADA REVESTIDA COM PVC E MOURÕES DE CONCRETO</t>
  </si>
  <si>
    <t>ALAMBRADO COM VIGUETA DE CONCRETO, TELA GALVANIZADA DE MOURÕES DE CONCRETO</t>
  </si>
  <si>
    <t>ALAMBRADO COM VIGUETA DE CONCRETO, TELA GALVANIZADA, REVESTIDA COM PVC E MOURÕES DE CONCRETO</t>
  </si>
  <si>
    <t>PAISAGISMO</t>
  </si>
  <si>
    <t>PLANTIO DE GRAMA EM PLACAS OU LEIVAS</t>
  </si>
  <si>
    <t>PLANTIO DE ÁRVORES</t>
  </si>
  <si>
    <t>PLANTIO DE ARBUSTOS</t>
  </si>
  <si>
    <t>SERVIÇOS DIVERSOS</t>
  </si>
  <si>
    <t>ANDAIMES</t>
  </si>
  <si>
    <t>ANDAIME DE MADEIRA</t>
  </si>
  <si>
    <t>ANDAIME TUBULAR METÁLICO TORRE (MENSAL)</t>
  </si>
  <si>
    <t>TRAVESSIAS</t>
  </si>
  <si>
    <t>TRAVESSIA AÉREA</t>
  </si>
  <si>
    <t>TRAVESSIA SUBTERRANEA</t>
  </si>
  <si>
    <t>TRAVESSIA SUBAQUÁTICA</t>
  </si>
  <si>
    <t>INTERLIGAÇÕES COM REDES EXISTENTES</t>
  </si>
  <si>
    <t>INTERLIGAÇÃO COM REDE DE F°F°, DIÂMETRO 50 MM</t>
  </si>
  <si>
    <t>INTERLIGAÇÃO COM REDE DE F°F°, DIÂMETRO 75 MM</t>
  </si>
  <si>
    <t>INTERLIGAÇÃO COM REDE DE F°F°, DIÂMETRO 100 MM</t>
  </si>
  <si>
    <t>INTERLIGAÇÃO COM REDE DE F°F°, DIÂMETRO 150 MM</t>
  </si>
  <si>
    <t>INTERLIGAÇÃO COM REDE DE F°F°, DIÂMETRO 200 MM</t>
  </si>
  <si>
    <t>INTERLIGAÇÃO COM REDE DE F°F°, DIÂMETRO 250 MM</t>
  </si>
  <si>
    <t>INTERLIGAÇÃO COM REDE DE F°F°, DIÂMETRO 300 MM</t>
  </si>
  <si>
    <t>INTERLIGAÇÃO COM REDE DE F°F°, DIÂMETRO 350 MM OU 400 MM</t>
  </si>
  <si>
    <t>INTERLIGAÇÃO COM REDE DE F°F°, DIÂMETRO 450 MM OU 500 MM</t>
  </si>
  <si>
    <t>INTERLIGAÇÃO COM REDE DE F°F°, DIÂMETRO 600 MM</t>
  </si>
  <si>
    <t>INTERLIGAÇÃO COM REDE DE F°F°, DIÂMETRO 700 MM</t>
  </si>
  <si>
    <t>INTERLIGAÇÃO COM REDE DE F°F°, DIÂMETRO 800 MM</t>
  </si>
  <si>
    <t>INTERLIGAÇÃO COM REDE DE F°F°, DIÂMETRO 900 MM</t>
  </si>
  <si>
    <t>INTERLIGAÇÃO COM REDE DE PVC, DIÂMETRO 50 MM</t>
  </si>
  <si>
    <t>INTERLIGAÇÃO COM REDE DE PVC, DIÂMETRO 75 MM</t>
  </si>
  <si>
    <t>INTERLIGAÇÃO COM REDE DE PVC, DIÂMETRO 100 MM</t>
  </si>
  <si>
    <t>INTERLIGAÇÃO COM REDE DE PVC, DIÂMETRO 125 MM A 150 MM</t>
  </si>
  <si>
    <t>INTERLIGAÇÃO COM REDE DE PVC, DIÂMETRO 200 MM</t>
  </si>
  <si>
    <t>INTERLIGAÇÃO COM REDE DE PVC, DIÂMETRO 250 MM</t>
  </si>
  <si>
    <t>INTERLIGAÇÃO COM REDE DE PVC, DIÂMETRO 300 MM</t>
  </si>
  <si>
    <t>POÇOS EM ANÉIS DE CONCRETO</t>
  </si>
  <si>
    <t>POÇOS EM ANÉIS DE CONCRETO DN 1.000 MM PARA PROFUNDIDADE ATÉ 1,00 M</t>
  </si>
  <si>
    <t>ACRÉSCIMO DE POÇOS EM ANÉIS DE CONCRETO DN 1.000 MM</t>
  </si>
  <si>
    <t>POÇOS EM ANÉIS DE CONCRETO DN 1.200 MM PARA PROFUNDIDADE ATÉ 1,00 M</t>
  </si>
  <si>
    <t>ACRÉSCIMO DE POÇOS EM ANÉIS DE CONCRETO DN 1.200 MM</t>
  </si>
  <si>
    <t>POÇOS EM ANÉIS DE CONCRETO DN 1.500 MM PARA PROFUNDIDADE ATÉ 1,00 M</t>
  </si>
  <si>
    <t>ACRÉSCIMO DE POÇOS EM ANÉIS DE CONCRETO DN 1.500 MM</t>
  </si>
  <si>
    <t>POÇOS EM ANÉIS DE CONCRETO DN 2.000 MM PARA PROFUNDIDADE ATÉ 1,00 M</t>
  </si>
  <si>
    <t>ACRÉSCIMO DE POÇOS EM ANÉIS DE CONCRETO DN 2.000 MM</t>
  </si>
  <si>
    <t>POÇOS EM ANÉIS DE CONCRETO DN 2.200 MM PARA PROFUNDIDADE ATÉ 1,00 M</t>
  </si>
  <si>
    <t>ACRÉSCIMO DE POÇOS EM ANÉIS DE CONCRETO DN 2.200 MM</t>
  </si>
  <si>
    <t>SERVIÇOS OPERACIONAIS</t>
  </si>
  <si>
    <t>REDIMENSIONAMENTO DE HIDRÔMETRO</t>
  </si>
  <si>
    <t>INSTALAÇÃO / SUBSTITUIÇÃO SIMPLES DE HIDRÔMETRO CAPACIDADE DE 3 M³ / H</t>
  </si>
  <si>
    <t>INSTALAÇÃO DE HIDRÔMETRO COM INTERVENÇÃO NO CAVALETE</t>
  </si>
  <si>
    <t>INSTALAÇÃO / SUBSTITUIÇÃO SIMPLES DE REGISTRO DE CAVALETE</t>
  </si>
  <si>
    <t>DESLOCAMENTO DE CAVALETE ATÉ 1M</t>
  </si>
  <si>
    <t>SERVIÇO DE MANUTENÇÃO EM REDES E RAMAIS DE ÁGUA</t>
  </si>
  <si>
    <t>REPARO DE VAZAMENTO NO RAMAL, EM VIAS SEM PAVIMENTAÇÃO</t>
  </si>
  <si>
    <t>REPARO DE VAZAMENTO NO RAMAL, EM VIAS COM PAVIMENTAÇÃO EM PARALELEPÍPEDO OU LAJOTA</t>
  </si>
  <si>
    <t>REPARO DE VAZAMENTO NO RAMAL, EM VIAS COM PAVIMENTAÇÃO ASFÁLTICA</t>
  </si>
  <si>
    <t>REMOÇÃO E INSTALAÇÃ0 DE RAMAL PREDIAL DE ÁGUA, EM SOLO, INCLUSIVE CAVALETE</t>
  </si>
  <si>
    <t>REMOÇÃO DE RAMAL PREDIAL DE ÁGUA</t>
  </si>
  <si>
    <t>REPARO DE VAZAMENTO EM REDE DE ÁGUA, EM VIAS SEM PAVIMENTAÇÃO, DIÂMETRO 50 MM A 100 MM</t>
  </si>
  <si>
    <t>REPARO DE VAZAMENTO EM REDE DE ÁGUA, EM VIAS COM PARALELEPÍPEDO OU LAJOTA, DIÂMETRO 50 MM A 100 M</t>
  </si>
  <si>
    <t>M           un</t>
  </si>
  <si>
    <t>REPARO DE VAZAMENTO EM REDE DE ÁGUA, EM VIAS COM PAVIMENTAÇÃO ASFÁLTICA, DIÂMETRO 50 MM A 100 MM</t>
  </si>
  <si>
    <t>REPARO DE VAZAMENTO EM REDE DE ÁGUA, EM VIAS SEM PAVIMENTAÇÃO, DIÂMETRO 150 MM A 300 MM</t>
  </si>
  <si>
    <t>REPARO DE VAZAMENTO EM REDE DE ÁGUA, EM VIAS COM PARALELEPÍPEDO OU LAJOTA, DIÂMETRO 150 MM A 300 M</t>
  </si>
  <si>
    <t>REPARO DE VAZAMENTO EM REDE DE ÁGUA, EM VIAS COM PAVIMENTAÇÃO ASFÁLTICA, DIÂMETRO 150 MM A 300 MM</t>
  </si>
  <si>
    <t>INSTALAÇÃO DE RAMAL PREDIAL DE ÁGUA - EM SOLO</t>
  </si>
  <si>
    <t>INSTALAÇÃO DE RAMAL PREDIAL DE ÁGUA - PARALELEPÍPEDO OU LAJOTA</t>
  </si>
  <si>
    <t>INSTALAÇÃO DE RAMAL PREDIAL DE ÁGUA - ASFALTO</t>
  </si>
  <si>
    <t>REMOÇÃO E INSTALAÇÃO DE RAMAL PREDIAL DE ÁGUA, EM VIA COM PARALELEPÍPEDO OU LAJOTA, INCLUSIVE CAV</t>
  </si>
  <si>
    <t>MANOBRA EM REGISTRO DE REDE DE ÁGUA</t>
  </si>
  <si>
    <t>INSTALAÇÃO DE TAMPA DE CAIXA DE REGISTRO DE REDE DE ÁGUA</t>
  </si>
  <si>
    <t>TRANSPORTE DE LODO E RESÍDUOS SÓLIDOS DE ETA</t>
  </si>
  <si>
    <t>Km</t>
  </si>
  <si>
    <t>LIMPEZA DE LEITOS DE SECAGEM DE LODO OU TANQUE DE DESÁGUE DE LODO DE ETA</t>
  </si>
  <si>
    <t>SERVIÇOS DE MANUTENÇÃO EM REDES E COLETORES PREDIAIS DE ESGOTO</t>
  </si>
  <si>
    <t>REPARO DE VAZAMENTO NO COLETOR PREDIAL, EM VIAS SEM PAVIMENTAÇÃO, DIÂMETRO ATÉ 150 MM</t>
  </si>
  <si>
    <t>REPARO DE VAZAMENTO NO COLETOR PREDIAL, EM VIAS COM PAVIMENTAÇÃO EM PARALELEPÍPEDO OU LAJOTA, DI</t>
  </si>
  <si>
    <t>REPARO DE VAZAMENTO NO COLETOR PREDIAL, EM VIAS COM PAVIMENTAÇÃO ASFÁLTICA, DIÂMETRO ATÉ 150 MM</t>
  </si>
  <si>
    <t>REPARO DE VAZAMENTO EM REDE DE ESGOTO, EM VIAS SEM PAVIMENTAÇÃO, DIÂMETRO 150 MM ATÉ 300 MM</t>
  </si>
  <si>
    <t>REPARO DE VAZAMENTO EM REDE DE ESGOTO, EM VIAS COM PAVIMENTAÇÃO EM PARALELEPÍPEDO OU LAJOTA, DIÂ</t>
  </si>
  <si>
    <t>REPARO DE VAZAMENTO EM REDE DE ESGOTO, EM VIAS COM PAVIMENTAÇÃO ASFÁLTICA, DIÂMETRO 150 MM ATÉ 30</t>
  </si>
  <si>
    <t>INSTALAÇÃO DE COLETOR PREDIAL DE ESGOTO, EM SOLO, INCLUSIVE CONEXÃO A REDE, DIÂMETRO ATÉ 150 MM</t>
  </si>
  <si>
    <t>INSTALAÇÃO DE COLETOR PREDIAL DE ESGOTO, EM PARALELEPÍPEDO OU LAJOTA, INCLUSIVE CONEXÃO A REDE, DIÂ</t>
  </si>
  <si>
    <t>INSTALAÇÃO DE COLETOR PREDIAL DE ESGOTO, EM ASFALTO, INCLUSIVE CONEXÃO A REDE, DIÂMETRO ATÉ 150 MM</t>
  </si>
  <si>
    <t>VISTORIA DE CAIXA DE INSPEÇÃO</t>
  </si>
  <si>
    <t>LIMPEZA DE CAIXA DE INSPEÇÃO</t>
  </si>
  <si>
    <t>ACABAMENTO DE CAIXA DE INSPEÇÃO</t>
  </si>
  <si>
    <t>LOCALIZAÇÃO E LIMPEZA DE CAIXA DE INSPEÇÃO</t>
  </si>
  <si>
    <t>LIMPEZA E ACABAMENTO DE CAIXA DE INSPEÇÃO</t>
  </si>
  <si>
    <t>LOCALIZAÇÃO E ACABAMENTO DE CAIXA DE INSPEÇÃO</t>
  </si>
  <si>
    <t>LOCALIZAÇÃO, LIMPEZA E ACABAMENTO DE CAIXA DE INSPEÇÃO</t>
  </si>
  <si>
    <t>LIMPEZA DE POÇO DE VISITA</t>
  </si>
  <si>
    <t>ACABAMENTO DE POÇO DE VISITA</t>
  </si>
  <si>
    <t>LOCALIZAÇÃO E LIMPEZA DE POÇO DE VISITA</t>
  </si>
  <si>
    <t>LIMPEZA E ACABAMENTO DE POÇO DE VISITA</t>
  </si>
  <si>
    <t>LOCALIZAÇÃO E ACABAMENTO DE POÇO DE VISITA</t>
  </si>
  <si>
    <t>LOCALIZAÇÃO, LIMPEZA E ACABAMENTO DE POÇO DE VISITA</t>
  </si>
  <si>
    <t>LIMPEZA DE ESTAÇÃO ELEVATÓRIA ATÉ 15M³</t>
  </si>
  <si>
    <t>LIMPEZA DE ESTAÇÃO ELEVATÓRIA MAIOR QUE 15M³ ATÉ 40M³</t>
  </si>
  <si>
    <t>LIMPEZA DE ESTAÇÃO ELEVATÓRIA MAIOR QUE 40M³</t>
  </si>
  <si>
    <t>DESOBSTRUÇÃO E LIMPEZA DE REDE DE ESGOTO EM OPERAÇÃO COM CAMINHÃO HIDROVÁCUO</t>
  </si>
  <si>
    <t>DESOBSTRUÇÃO E LIMPEZA DE REDE DE ESGOTO COM CAMINHÃO HIDROVÁCUO</t>
  </si>
  <si>
    <t>DESOBSTRUÇÃO MANUAL DE REDE DE ESGOTO</t>
  </si>
  <si>
    <t>CAIXA DE INSPEÇÃO EM ANÉIS DE CONCRETO PRÉ MOLDADO DN 400MM, PROFUNDIDADE ATÉ 1,00M - AVULSO</t>
  </si>
  <si>
    <t>CAIXA DE INSPEÇÃO EM ANÉIS DE CONCRETO PRÉ MOLDADO DN 600MM, PROFUNDIDADE ATÉ 1,00M - AVULSO</t>
  </si>
  <si>
    <t>ACRÉSCIMO DE ANÉIS DE CONCRETO PARA CAIXA DE INSPEÇÃO DN 400MM, PROFUNDIDADE ACIMA DE 1,00M - AVULS</t>
  </si>
  <si>
    <t>ACRÉSCIMO DE ANÉIS DE CONCRETO PARA CAIXA DE INSPEÇÃO DN 600MM, PROFUNDIDADE ACIMA DE 1,00M - AVULS</t>
  </si>
  <si>
    <t>LIMPEZA DE GRADEAMENTO DE BARRAS PARALELAS EM CANAL DE ESTAÇÃO ELEVATÓRIA MÉDIA</t>
  </si>
  <si>
    <t>LIMPEZA DE GRADEAMENTO DE BARRAS PARALELAS EM CANAL DE ESTAÇÃO ELEVATÓRIA GRANDE</t>
  </si>
  <si>
    <t>LIMPEZA DE GRADEAMENTO DE ESTAÇÃO ELEVATÓRIA PEQUENA COM GRADE TIPO CESTO/GIRICA DE IÇAMENTO</t>
  </si>
  <si>
    <t>LIMPEZA DE GRADEAMENTO DE ESTAÇÃO ELEVATÓRIA MÉDIA COM GRADE TIPO CESTO/GIRICA DE IÇAMENTO</t>
  </si>
  <si>
    <t>DESLOCAMENTO DE PRODUÇÃO PARA LIMPEZA DE GRADEAMENTO DE ESTAÇÃO ELEVATÓRIA</t>
  </si>
  <si>
    <t>LIMPEZA DE LEITOS DE SECAGEM DE LODO OU TANQUE DE MINERALIZAÇÃO DE LODO</t>
  </si>
  <si>
    <t>TRANSPORTE DE LODO E RESÍDUOS SÓLIDOS DE ETE</t>
  </si>
  <si>
    <t>CORTE E RELIGAÇÃO</t>
  </si>
  <si>
    <t>CORTE NO CAVALETE COM OU SEM HIDRÔMETRO</t>
  </si>
  <si>
    <t>RELIGAÇÃO NO CAVALETE COM OU SEM HIDRÔMETRO</t>
  </si>
  <si>
    <t>CORTE NO RAMAL PREDIAL COM OU SEM RETIRADA DO CAVALETE E HIDRÔMETRO</t>
  </si>
  <si>
    <t>RELIGAÇÃO NO RAMAL PREDIAL COM OU SEM RECOLOCAÇÃO DO HIDRÔMETRO</t>
  </si>
  <si>
    <t>SUPRESSÃO, COM CORTE NO COLAR DE TOMADA EM VIAS COM PAVIMENTAÇÃO ASFÁLTICA.</t>
  </si>
  <si>
    <t>RELIGAÇÃO COM DESLOCAMENTO DE RAMAL PREDIAL DE ÁGUA - EM SOLO</t>
  </si>
  <si>
    <t>RELIGAÇÃO COM DESLOCAMENTO DE RAMAL PREDIAL DE ÁGUA - PARALELEPÍPEDO OU LAJOTA</t>
  </si>
  <si>
    <t>RELIGAÇÃO COM DESLOCAMENTO DE RAMAL PREDIAL DE ÁGUA - ASFALTO</t>
  </si>
  <si>
    <t>INSTALAÇÃO, MONTAGEM E MANUTENÇÃO ELETROMECÂNICA</t>
  </si>
  <si>
    <t>MANUTENÇÃO MECÂNICA EM ADUFAS DE FUNDO OU PAREDE, COMPORTAS, REGISTROS DE GAVETA, VÁLVULAS COM</t>
  </si>
  <si>
    <t>MANUTENÇÃO MECÂNICA EM AGITADORES, BOMBAS DOSADORAS DE PRODUTOS QUÍMICOS, DOSADORES DE LEITE D</t>
  </si>
  <si>
    <t>MANUTENÇÃO MECÂNICA EM DOSADORES DE CLORO</t>
  </si>
  <si>
    <t>MANUTENÇÃO MECÂNICA EM COMANDO HIDRAÚLICO DE VÁLVULAS</t>
  </si>
  <si>
    <t>MANUTENÇÃO MECÂNICA EM BOMBAS, POTÊNCIA ATÉ 15 CV</t>
  </si>
  <si>
    <t>MANUTENÇÃO MECÂNICA EM BOMBAS, POTÊNCIA DE 15,5 A 50 CV</t>
  </si>
  <si>
    <t>MANUTENÇÃO MECÂNICA EM BOMBAS, POTÊNCIA DE 50,5 A 100 CV</t>
  </si>
  <si>
    <t>MANUTENÇÃO MECÂNICA EM BOMBAS, POTÊNCIA DE 100,5 A 200 CV</t>
  </si>
  <si>
    <t>MANUTENÇÃO MECÂNICA EM BOMBAS, POTÊNCIA DE 200,5 A 500 CV</t>
  </si>
  <si>
    <t>LUBRIFICAÇÃO DE CONJUNTO MOTO-BOMBA</t>
  </si>
  <si>
    <t>cj</t>
  </si>
  <si>
    <t>SUBSTITUIÇÃO DE GAXETA EM BOMBA, POTÊNCIA ATÉ 15 CV</t>
  </si>
  <si>
    <t>SUBSTITUIÇÃO DE GAXETA EM BOMBA, POTÊNCIA DE 15,5 A 50 CV</t>
  </si>
  <si>
    <t>SUBSTITUIÇÃO DE GAXETA EM BOMBA, POTÊNCIA DE 50,5 A 100 CV</t>
  </si>
  <si>
    <t>SUBSTITUIÇÃO DE GAXETA EM BOMBA, POTÊNCIA DE 100,5 A 200 CV</t>
  </si>
  <si>
    <t>SUBSTITUIÇÃO DE GAXETA EM BOMBA, POTÊNCIA DE 200,5 A 500 CV</t>
  </si>
  <si>
    <t>SUBSTITUIÇÃO DE ACOPLAMENTO DE CONJUNTO MOTOBOMBA, POTÊNCIA ATÉ 15 CV</t>
  </si>
  <si>
    <t>SUBSTITUIÇÃO DE ACOPLAMENTO DE CONJUNTO MOTOBOMBA, POTÊNCIA DE 15,5 A 50 CV</t>
  </si>
  <si>
    <t>SUBSTITUIÇÃO DE ACOPLAMENTO DE CONJUNTO MOTOBOMBA, POTÊNCIA DE 50,5 A 100 CV</t>
  </si>
  <si>
    <t>SUBSTITUIÇÃO DE ACOPLAMENTO DE CONJUNTO MOTOBOMBA, POTÊNCIA DE 100,5 A 200 CV</t>
  </si>
  <si>
    <t>SUBSTITUIÇÃO DE ACOPLAMENTO DE CONJUNTO MOTOBOMBA, POTÊNCIA DE 200,5 A 500 CV</t>
  </si>
  <si>
    <t>DESLOCAMENTO DE UNIDADE DE MANUTENÇÃO ELETROMECÂNICA</t>
  </si>
  <si>
    <t>MANUTENÇÃO ELÉTRICA EM QUADRO DE COMANDO PARA MOTOR COM POTÊNCIA ATÉ 15 CV</t>
  </si>
  <si>
    <t>MANUTENÇÃO ELÉTRICA EM QUADRO DE COMANDO PARA MOTOR COM POTÊNCIA DE 15,5 A 50 CV</t>
  </si>
  <si>
    <t>MANUTENÇÃO ELÉTRICA EM QUADRO DE COMANDO PARA MOTOR COM POTÊNCIA DE 50,5 A 100 CV</t>
  </si>
  <si>
    <t>MANUTENÇÃO ELÉTRICA EM QUADRO DE COMANDO PARA MOTOR COM POTÊNCIA DE 100,5 A 200 CV</t>
  </si>
  <si>
    <t>MANUTENÇÃO ELÉTRICA EM QUADRO DE COMANDO PARA MOTOR COM POTÊNCIA DE 200,5 A 500 CV</t>
  </si>
  <si>
    <t>MANUTENÇÃO ELÉTRICA EM QUADRO DE COMANDO COM ''SOFT STARTER''</t>
  </si>
  <si>
    <t>MANUTENÇÃO ELÉTRICA EM BANCO DE CAPACITORES</t>
  </si>
  <si>
    <t>REARMAR DISJUNTOR E/OU RELÊ E/OU SUBSTITUIR FUSÍVEIS</t>
  </si>
  <si>
    <t>LIMPEZA E MANUTENÇÃO EM CABINE DE TRANSFORMADORES</t>
  </si>
  <si>
    <t>MANUTENÇÃO ELETROMECÂNICA EM MOTORES ELÉTRICOS COM POTÊNCIA ATÉ 15 CV</t>
  </si>
  <si>
    <t>MANUTENÇÃO ELETROMECÂNICA EM MOTORES ELÉTRICOS COM POTÊNCIA DE 15,5 A 50 CV</t>
  </si>
  <si>
    <t>MANUTENÇÃO ELETROMECÂNICA EM MOTORES ELÉTRICOS COM POTÊNCIA DE 50,5 A 100 CV</t>
  </si>
  <si>
    <t>MANUTENÇÃO ELETROMECÂNICA EM MOTORES ELÉTRICOS COM POTÊNCIA DE 100,5 A 200 CV</t>
  </si>
  <si>
    <t>MANUTENÇÃO ELETROMECÂNICA EM MOTORES ELÉTRICOS COM POTÊNCIA DE 200,5 A 500 CV</t>
  </si>
  <si>
    <t>LIMPEZA E CONSERVAÇÃO EM GERAL</t>
  </si>
  <si>
    <t>ROÇADA MECANIZADA</t>
  </si>
  <si>
    <t>ha</t>
  </si>
  <si>
    <t>LIMPEZA DE ESTAÇÃO ELEVATÓRIA DE ESGOTO</t>
  </si>
  <si>
    <t>LIMPEZA DE ESTAÇÃO DE RECALQUE DE ÁGUA BRUTA</t>
  </si>
  <si>
    <t>LIMPEZA E RETIRADA DE SÓLIDOS OU SOBRENADANTES</t>
  </si>
  <si>
    <t>LIMPEZA E REMOÇÃO DE LODO DAS LAGOAS</t>
  </si>
  <si>
    <t>REMOÇÃO DE AREIA, GORDURAS, SÓLIDOS EM CAIXAS DE AREIA, POÇOS DE SUCÇÃO E DESARENADORES</t>
  </si>
  <si>
    <t>EQUIPE PARA LIMPEZA E LAVAÇÃO DE RESERVATÓRIOS</t>
  </si>
  <si>
    <t>LIMPEZA E LAVAÇÃO DE RESERVATÓRIOS</t>
  </si>
  <si>
    <t>MANUTENÇÃO E SUPERVISÃO DE ÁREA DE ETE</t>
  </si>
  <si>
    <t>CAMINHÃO HIDROVÁCUO</t>
  </si>
  <si>
    <t>CAMINHÃO HIDROVÁCUO - SEM DESTINO FINAL DE EFLUENTES/RESÍDUOS</t>
  </si>
  <si>
    <t>COLETA DE AMOSTRAS</t>
  </si>
  <si>
    <t>COLETA DE AMOSTRAS DE ESGOTO</t>
  </si>
  <si>
    <t>DESLOCAMENTO   IMPRODUTIVO</t>
  </si>
  <si>
    <t>DESLOCAMENTO IMPRODUTIVO DE CAMINHÃO HIDROVÁCUO</t>
  </si>
  <si>
    <t>VERIFICAÇÃO DE FALTA D'ÁGUA / ÁGUA SUJA / VISTORIA</t>
  </si>
  <si>
    <t>VISTORIA INSTALAÇÕES PREDIAIS DE ESGOTO IMÓVEL ATÉ 12 PONTOS DE INSPEÇÃO</t>
  </si>
  <si>
    <t>VISTORIA INSTALAÇÕES PREDIAIS DE ESGOTO IMÓVEL ATÉ 20 PONTOS DE INSPEÇÃO</t>
  </si>
  <si>
    <t>VISTORIA INSTALAÇÕES PREDIAIS DE ESGOTO IMÓVEL COM MAIS DE 20 PONTOS DE INSPEÇÃO</t>
  </si>
  <si>
    <t>RETORNO DE VISTORIA PARA CONSTATAÇÃO DE REGULARIZAÇÃO</t>
  </si>
  <si>
    <t>INSPEÇÃO PONTOS GERADORES DE ESGOTO COM CORANTE ALIMENTÍCIO E VERIFICAÇÃO LANÇAMENTO CAIXA DE IN</t>
  </si>
  <si>
    <t>DESLOCAMENTO DE EQUIPE DE INSPEÇÃO</t>
  </si>
  <si>
    <t>CARGA, TRANSPORTE E DESCARGA - MANUTENÇÃO</t>
  </si>
  <si>
    <t>CARGA E DESCARGA MANUAL DE SOLO EM CAMINHÃO</t>
  </si>
  <si>
    <t>CARGA E DESCARGA MANUAL DE ENTULHO EM CAMINHÃO</t>
  </si>
  <si>
    <t>CONCRETO ESTRUTURAL - MANUTENÇÃO</t>
  </si>
  <si>
    <t>CONCRETO ESTRUTURAL, FCK = 15,0 MPA, EM BETONEIRA, INCLUSIVE LANÇAMENTO E ACABAMENTO</t>
  </si>
  <si>
    <t>REPOSIÇÃO DE PAVIMENTAÇÃO - MANUTENÇÃO</t>
  </si>
  <si>
    <t>REPOSIÇÃO DE PASSEIO CIMENTADO - MANUTENÇÃO</t>
  </si>
  <si>
    <t>BENEFÍCIOS E DESPESAS INDIRETAS - BDI</t>
  </si>
  <si>
    <t>Despesas Indiretas</t>
  </si>
  <si>
    <t>% Sobre PV</t>
  </si>
  <si>
    <t>% Sobre CD</t>
  </si>
  <si>
    <t>Administração Central</t>
  </si>
  <si>
    <t>Váriável - f (CD)</t>
  </si>
  <si>
    <t>Despesas Financeiras</t>
  </si>
  <si>
    <t>Riscos</t>
  </si>
  <si>
    <t>Garantias Contratuais</t>
  </si>
  <si>
    <t>Subtotal 1</t>
  </si>
  <si>
    <t>BENEFÍCIOS</t>
  </si>
  <si>
    <t>Lucro Operacional</t>
  </si>
  <si>
    <t>Variável - f (CD)</t>
  </si>
  <si>
    <t>Subtotal 2</t>
  </si>
  <si>
    <t>TRIBUTOS</t>
  </si>
  <si>
    <t>PIS</t>
  </si>
  <si>
    <t>COFINS</t>
  </si>
  <si>
    <t>ISSQN</t>
  </si>
  <si>
    <t>Subtotal 3</t>
  </si>
  <si>
    <t>TOTAL BDI (%)</t>
  </si>
  <si>
    <t>CUSTO DIRETO - CD</t>
  </si>
  <si>
    <t>TOTAL BDI</t>
  </si>
  <si>
    <t>CU001</t>
  </si>
  <si>
    <t>Veículo leve - tipo hatch - (sem motorista)</t>
  </si>
  <si>
    <t>CU0020</t>
  </si>
  <si>
    <t>Motocicleta Cargo (sem motorista)</t>
  </si>
  <si>
    <t>PREÇO UNIT. S/ BDI</t>
  </si>
  <si>
    <t>Veículo</t>
  </si>
  <si>
    <t>Motocicleta</t>
  </si>
  <si>
    <t>litros</t>
  </si>
  <si>
    <t>km/l</t>
  </si>
  <si>
    <t>km</t>
  </si>
  <si>
    <t>Veículo leve - tipo hatch - (sem motorista) - produtivo</t>
  </si>
  <si>
    <t>hora</t>
  </si>
  <si>
    <t>E8889</t>
  </si>
  <si>
    <t>Valor</t>
  </si>
  <si>
    <t>HONDA</t>
  </si>
  <si>
    <t>Veículo leve - tipo hatch - (sem motorista) - improdutivo</t>
  </si>
  <si>
    <t>Depreciação (Anual)</t>
  </si>
  <si>
    <t>$</t>
  </si>
  <si>
    <t>$ Tanque</t>
  </si>
  <si>
    <t>8 Tanques</t>
  </si>
  <si>
    <t>8 Tanques km</t>
  </si>
  <si>
    <t>Manutenção (Anual)</t>
  </si>
  <si>
    <t>Unidade</t>
  </si>
  <si>
    <t>Gasolina (Anual)</t>
  </si>
  <si>
    <t>Petrobras</t>
  </si>
  <si>
    <t>CU002</t>
  </si>
  <si>
    <t>Veículo leve - tipo pick up 4 x 4 - (sem motorista)</t>
  </si>
  <si>
    <t>Total</t>
  </si>
  <si>
    <t>Total (Mensal)</t>
  </si>
  <si>
    <t>Veículo leve - tipo pick up 4 x 4 - (sem motorista) - produtivo</t>
  </si>
  <si>
    <t>E8891</t>
  </si>
  <si>
    <t>Total (22 Dias trabalhados)</t>
  </si>
  <si>
    <t>Veículo leve - tipo pick up 4 x 4 - (sem motorista) - improdutivo</t>
  </si>
  <si>
    <t>Total (8 horas)</t>
  </si>
  <si>
    <t>CU003</t>
  </si>
  <si>
    <t>Motocicleta CARGO 125cv - (sem motorista) - produtivo</t>
  </si>
  <si>
    <t>Motocicleta CARGO 125cv - (sem motorista) - improdutivo</t>
  </si>
  <si>
    <t>Demolição de Pavimentação Asfáltica, Inclusive Transporte do Material Retirado</t>
  </si>
  <si>
    <t>Remoção de Pavimentação Asfáltica</t>
  </si>
  <si>
    <t>Carga e Descarga - Entulho</t>
  </si>
  <si>
    <t>Transporte de Material - Entulho</t>
  </si>
  <si>
    <t>unid</t>
  </si>
  <si>
    <t>Extensão de Rede de Água até DN 100mm (Max 20m)</t>
  </si>
  <si>
    <t>Corte de Pavimentação Asfaltica com Espessura até 0,10m</t>
  </si>
  <si>
    <t>Remoção de Pavimentação Asfaltica com Base de Pedra Irregular, Paralelepipedo, ou Lajota</t>
  </si>
  <si>
    <t>Escavação Mecanizada, Não em valas, em solo não rochoso, com profund. De 0,00 a 6,00m</t>
  </si>
  <si>
    <t>Assentamento de Tubos e Conexões em FºFº, J.E., DN150mm</t>
  </si>
  <si>
    <t>Carga e Descarga de Tubos e Conex"oes em FºFº ou em Aço</t>
  </si>
  <si>
    <t xml:space="preserve">t </t>
  </si>
  <si>
    <t>Transporte de Tubos e Conexões em FºFº ou em Aço</t>
  </si>
  <si>
    <t>Tubulação de Água em PVC Rígido Soldavel, DIAM. 110m</t>
  </si>
  <si>
    <t>Carga e Descarga - Solo</t>
  </si>
  <si>
    <t>Transporte de Material - Solo</t>
  </si>
  <si>
    <t>CU006</t>
  </si>
  <si>
    <t>Extensão de Rede de Esgoto até DN 100mm (Max 20m)</t>
  </si>
  <si>
    <t>Tubulação de Esgoto em PVC Rígido, DIAM. 100mm</t>
  </si>
  <si>
    <t>Inst./Substituição de Hidrômetro com FORNECIMENTO</t>
  </si>
  <si>
    <t>Instalação de Hidrômetro</t>
  </si>
  <si>
    <t>Fornecimento de Hidrômetro</t>
  </si>
  <si>
    <t>Deslocamento Improdutivo</t>
  </si>
  <si>
    <t>Instalação de Hidrômetro com Intervenção no cavalete com FORNECIMENTO</t>
  </si>
  <si>
    <t>Fornecimento de Cavalete 3/4"</t>
  </si>
  <si>
    <t>Fornecimento de Hidrômetro 3/4"</t>
  </si>
  <si>
    <t>Instalação de Lacre</t>
  </si>
  <si>
    <t>Fornecimento de Lacre 3/4"</t>
  </si>
  <si>
    <t>Instalação de Ramal Predial</t>
  </si>
  <si>
    <t>Fornecimento de Hidrômetro 1" a 2"</t>
  </si>
  <si>
    <t>LIGAÇÃO DE AGUA DE 3/4" COM FORNECIMENTO DE HIDRÔMETRO</t>
  </si>
  <si>
    <t>REPOSIÇÃO DE ASFALTO</t>
  </si>
  <si>
    <t>CU013</t>
  </si>
  <si>
    <t>Implantação de Nova Adutora de Água Bruta DN 200 DEFºFº</t>
  </si>
  <si>
    <t>TUBULAÇÃO DEFºFº DN 200 MM</t>
  </si>
  <si>
    <t>TRANSPORTE DE MATERIAL - SOLO</t>
  </si>
  <si>
    <t>CU014</t>
  </si>
  <si>
    <t>Implantação de Nova Adutora de Água Tratada DN 150 DEFºFº</t>
  </si>
  <si>
    <t>CU015</t>
  </si>
  <si>
    <t>Implantação de Nova Adutora de Água Tratada DN 200 DEFºFº</t>
  </si>
  <si>
    <t>CU016</t>
  </si>
  <si>
    <t>Implantação de Nova Adutora de Água Bruta (terreno natural) DN 200 DEFºFº</t>
  </si>
  <si>
    <t>Código</t>
  </si>
  <si>
    <t>Tipo</t>
  </si>
  <si>
    <t>Custo
(R$)</t>
  </si>
  <si>
    <t>E8889.1</t>
  </si>
  <si>
    <t>E8889.2</t>
  </si>
  <si>
    <t>E8891.1</t>
  </si>
  <si>
    <t>E8891.2</t>
  </si>
  <si>
    <t>E8887.1</t>
  </si>
  <si>
    <t>Veículo van - tipo furgão - (com motorista) - produtivo</t>
  </si>
  <si>
    <t>E8887.2</t>
  </si>
  <si>
    <t>Veículo van - tipo furgão - (com motorista) - improdutivo</t>
  </si>
  <si>
    <t>Imóvel - Comercial (2,32% do C.M.C.C - SINAPI)</t>
  </si>
  <si>
    <t>R$/m² x mês</t>
  </si>
  <si>
    <t>B8952</t>
  </si>
  <si>
    <t>Imóvel - Residencial (2,32% do C.M.C.C - SINAPI)</t>
  </si>
  <si>
    <t>porr</t>
  </si>
  <si>
    <t>R$ x ocupante/mês</t>
  </si>
  <si>
    <t>B8954</t>
  </si>
  <si>
    <t>Mobiliário - Residência</t>
  </si>
  <si>
    <t>B8955</t>
  </si>
  <si>
    <t>Cesta de Instalações - Laboratório de asfalto</t>
  </si>
  <si>
    <t>R$/mês</t>
  </si>
  <si>
    <t>B8956</t>
  </si>
  <si>
    <t>Cesta de Instalações - Laboratório de concreto</t>
  </si>
  <si>
    <t>B8957</t>
  </si>
  <si>
    <t>Cesta de Instalações - Laboratório de solos</t>
  </si>
  <si>
    <t>Cesta de Instalações - Topografia</t>
  </si>
  <si>
    <t>Custos Diversos - Escritório</t>
  </si>
  <si>
    <t>B8960</t>
  </si>
  <si>
    <t>Custos Diversos - Residência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</si>
</sst>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&quot;R$&quot;\ #,##0.00"/>
    <numFmt numFmtId="166" formatCode="###000000;###000000"/>
    <numFmt numFmtId="167" formatCode="###0;###0"/>
    <numFmt numFmtId="168" formatCode="#,##0.00;#,##0.00"/>
    <numFmt numFmtId="169" formatCode="###0.00;###0.00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0"/>
      <color rgb="FFFFFFFF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FFFFFF"/>
      <name val="Calibri"/>
      <charset val="134"/>
    </font>
    <font>
      <sz val="11"/>
      <color theme="1"/>
      <name val="Calibri"/>
      <charset val="134"/>
    </font>
    <font>
      <sz val="11"/>
      <name val="Calibri "/>
      <charset val="134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rgb="FF000000"/>
      <name val="Calibri "/>
      <charset val="134"/>
    </font>
    <font>
      <b/>
      <sz val="11"/>
      <name val="Calibri "/>
      <charset val="134"/>
    </font>
    <font>
      <sz val="11"/>
      <color rgb="FFFF0000"/>
      <name val="Calibri "/>
      <charset val="134"/>
    </font>
    <font>
      <sz val="11"/>
      <color theme="1"/>
      <name val="Calibri "/>
      <charset val="134"/>
    </font>
    <font>
      <sz val="11"/>
      <name val="Helvetic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F3F3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/>
      <diagonal/>
    </border>
  </borders>
  <cellStyleXfs count="4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</cellStyleXfs>
  <cellXfs count="2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vertical="center" wrapText="1"/>
    </xf>
    <xf numFmtId="10" fontId="9" fillId="4" borderId="18" xfId="0" applyNumberFormat="1" applyFont="1" applyFill="1" applyBorder="1" applyAlignment="1">
      <alignment horizontal="center" vertical="center"/>
    </xf>
    <xf numFmtId="10" fontId="9" fillId="4" borderId="18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vertical="center" wrapText="1"/>
    </xf>
    <xf numFmtId="10" fontId="9" fillId="4" borderId="19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Alignment="1">
      <alignment vertical="center"/>
    </xf>
    <xf numFmtId="49" fontId="9" fillId="4" borderId="20" xfId="0" applyNumberFormat="1" applyFont="1" applyFill="1" applyBorder="1" applyAlignment="1">
      <alignment vertical="center" wrapText="1"/>
    </xf>
    <xf numFmtId="10" fontId="9" fillId="4" borderId="20" xfId="0" applyNumberFormat="1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right" vertical="center" wrapText="1"/>
    </xf>
    <xf numFmtId="10" fontId="8" fillId="4" borderId="11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vertical="center" wrapText="1"/>
    </xf>
    <xf numFmtId="10" fontId="9" fillId="4" borderId="1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left" vertical="center" wrapText="1"/>
    </xf>
    <xf numFmtId="10" fontId="9" fillId="4" borderId="19" xfId="0" applyNumberFormat="1" applyFont="1" applyFill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 wrapText="1"/>
    </xf>
    <xf numFmtId="10" fontId="9" fillId="4" borderId="20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0" fontId="6" fillId="3" borderId="11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right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166" fontId="11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43" fontId="11" fillId="0" borderId="24" xfId="1" applyFont="1" applyBorder="1" applyAlignment="1">
      <alignment horizontal="left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3" fontId="11" fillId="0" borderId="11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3" fontId="11" fillId="0" borderId="11" xfId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67" fontId="11" fillId="0" borderId="11" xfId="0" applyNumberFormat="1" applyFont="1" applyBorder="1" applyAlignment="1">
      <alignment horizontal="center" vertical="center" wrapText="1"/>
    </xf>
    <xf numFmtId="167" fontId="11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11" fillId="0" borderId="11" xfId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3" fontId="11" fillId="0" borderId="11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43" fontId="12" fillId="0" borderId="26" xfId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4" fontId="0" fillId="0" borderId="0" xfId="1" applyNumberFormat="1" applyFont="1"/>
    <xf numFmtId="10" fontId="13" fillId="0" borderId="27" xfId="2" applyNumberFormat="1" applyFont="1" applyFill="1" applyBorder="1" applyAlignment="1">
      <alignment horizontal="center" vertical="center"/>
    </xf>
    <xf numFmtId="43" fontId="13" fillId="0" borderId="27" xfId="1" applyFont="1" applyFill="1" applyBorder="1" applyAlignment="1">
      <alignment horizontal="center" vertical="center"/>
    </xf>
    <xf numFmtId="43" fontId="0" fillId="0" borderId="0" xfId="1" applyFont="1"/>
    <xf numFmtId="43" fontId="13" fillId="0" borderId="27" xfId="2" applyNumberFormat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43" fontId="13" fillId="0" borderId="28" xfId="1" applyFont="1" applyFill="1" applyBorder="1" applyAlignment="1">
      <alignment horizontal="center" vertical="center"/>
    </xf>
    <xf numFmtId="43" fontId="13" fillId="0" borderId="27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/>
    <xf numFmtId="43" fontId="14" fillId="0" borderId="1" xfId="1" applyFont="1" applyFill="1" applyBorder="1" applyAlignment="1">
      <alignment horizontal="center"/>
    </xf>
    <xf numFmtId="43" fontId="14" fillId="0" borderId="1" xfId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3" fontId="3" fillId="0" borderId="1" xfId="0" applyNumberFormat="1" applyFont="1" applyFill="1" applyBorder="1" applyAlignment="1">
      <alignment horizontal="center" wrapText="1"/>
    </xf>
    <xf numFmtId="44" fontId="3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3" fillId="0" borderId="0" xfId="0" applyNumberFormat="1" applyFont="1" applyFill="1"/>
    <xf numFmtId="43" fontId="3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43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3" fontId="3" fillId="0" borderId="0" xfId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14" fillId="0" borderId="1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4" fontId="14" fillId="0" borderId="0" xfId="1" applyNumberFormat="1" applyFont="1" applyFill="1" applyBorder="1" applyAlignment="1">
      <alignment horizontal="center"/>
    </xf>
    <xf numFmtId="44" fontId="3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4" fontId="1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44" fontId="18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44" fontId="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168" fontId="14" fillId="0" borderId="0" xfId="0" applyNumberFormat="1" applyFont="1" applyFill="1" applyBorder="1" applyAlignment="1">
      <alignment vertical="top" wrapText="1"/>
    </xf>
    <xf numFmtId="168" fontId="21" fillId="0" borderId="0" xfId="0" applyNumberFormat="1" applyFont="1" applyFill="1" applyBorder="1" applyAlignment="1">
      <alignment horizontal="center" vertical="top" wrapText="1"/>
    </xf>
    <xf numFmtId="4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/>
    <xf numFmtId="43" fontId="0" fillId="0" borderId="1" xfId="0" applyNumberFormat="1" applyFont="1" applyFill="1" applyBorder="1" applyAlignment="1">
      <alignment horizontal="center" vertical="center"/>
    </xf>
    <xf numFmtId="10" fontId="0" fillId="0" borderId="1" xfId="2" applyNumberFormat="1" applyFont="1" applyFill="1" applyBorder="1"/>
    <xf numFmtId="43" fontId="0" fillId="0" borderId="1" xfId="1" applyFont="1" applyFill="1" applyBorder="1"/>
    <xf numFmtId="43" fontId="1" fillId="0" borderId="1" xfId="0" applyNumberFormat="1" applyFont="1" applyFill="1" applyBorder="1" applyAlignment="1">
      <alignment vertical="center"/>
    </xf>
    <xf numFmtId="10" fontId="1" fillId="0" borderId="1" xfId="2" applyNumberFormat="1" applyFont="1" applyFill="1" applyBorder="1" applyAlignment="1">
      <alignment vertical="center"/>
    </xf>
    <xf numFmtId="43" fontId="0" fillId="0" borderId="0" xfId="0" applyNumberFormat="1" applyFill="1"/>
    <xf numFmtId="0" fontId="0" fillId="0" borderId="0" xfId="0" applyFill="1" applyAlignment="1">
      <alignment vertical="center"/>
    </xf>
    <xf numFmtId="43" fontId="0" fillId="0" borderId="1" xfId="1" applyFont="1" applyFill="1" applyBorder="1" applyAlignment="1">
      <alignment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4" fontId="24" fillId="0" borderId="1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4" fontId="0" fillId="0" borderId="1" xfId="0" applyNumberFormat="1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43" fontId="0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3" fontId="1" fillId="0" borderId="1" xfId="0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5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9" xfId="0" applyFont="1" applyFill="1" applyBorder="1"/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3" fontId="2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9" fontId="14" fillId="0" borderId="0" xfId="0" applyNumberFormat="1" applyFont="1" applyFill="1" applyBorder="1" applyAlignment="1">
      <alignment horizontal="center" vertical="top" wrapText="1"/>
    </xf>
    <xf numFmtId="169" fontId="21" fillId="0" borderId="0" xfId="0" applyNumberFormat="1" applyFont="1" applyFill="1" applyBorder="1" applyAlignment="1">
      <alignment horizontal="center" vertical="top" wrapText="1"/>
    </xf>
    <xf numFmtId="168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169" fontId="14" fillId="0" borderId="0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168" fontId="17" fillId="0" borderId="0" xfId="0" applyNumberFormat="1" applyFont="1" applyFill="1" applyBorder="1" applyAlignment="1">
      <alignment vertical="top" wrapText="1"/>
    </xf>
    <xf numFmtId="43" fontId="17" fillId="0" borderId="1" xfId="1" applyFont="1" applyFill="1" applyBorder="1" applyAlignment="1">
      <alignment horizontal="center" vertical="top" wrapText="1"/>
    </xf>
    <xf numFmtId="168" fontId="19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169" fontId="17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4">
    <cellStyle name="Excel Built-in Normal 2 2" xfId="3" xr:uid="{00000000-0005-0000-0000-000031000000}"/>
    <cellStyle name="Normal" xfId="0" builtinId="0"/>
    <cellStyle name="Porcentagem" xfId="2" builtinId="5"/>
    <cellStyle name="Vírgula" xfId="1" builtinId="3"/>
  </cellStyles>
  <dxfs count="36">
    <dxf>
      <font>
        <b val="0"/>
        <i val="0"/>
        <strike val="0"/>
        <u val="none"/>
        <sz val="11"/>
        <color theme="1"/>
        <name val="Calibri"/>
        <family val="2"/>
        <scheme val="none"/>
      </font>
      <alignment vertical="center"/>
    </dxf>
    <dxf>
      <alignment horizontal="center" vertical="center"/>
    </dxf>
    <dxf>
      <alignment vertical="center"/>
    </dxf>
    <dxf>
      <alignment horizontal="center" vertical="center"/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numFmt numFmtId="14" formatCode="0.00%"/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vertical="center"/>
      <border>
        <left/>
        <right/>
        <top style="thin">
          <color rgb="FFA9D08E"/>
        </top>
        <bottom style="thin">
          <color rgb="FFA9D08E"/>
        </bottom>
      </border>
    </dxf>
    <dxf>
      <font>
        <b val="0"/>
        <i val="0"/>
        <strike val="0"/>
        <u val="none"/>
        <sz val="11"/>
        <color theme="1"/>
        <name val="Calibri"/>
        <family val="2"/>
        <scheme val="none"/>
      </font>
      <fill>
        <patternFill patternType="none"/>
      </fill>
      <alignment horizontal="center" vertical="center"/>
      <border>
        <left/>
        <right/>
        <top style="thin">
          <color rgb="FFA9D08E"/>
        </top>
        <bottom style="thin">
          <color rgb="FFA9D08E"/>
        </bottom>
      </border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_MO" displayName="T_MO" ref="A1:Y87" totalsRowShown="0">
  <autoFilter ref="A1:Y87" xr:uid="{00000000-0009-0000-0100-000002000000}"/>
  <tableColumns count="25">
    <tableColumn id="1" xr3:uid="{00000000-0010-0000-0000-000001000000}" name="Código Engenharia Consultiva" dataDxfId="28"/>
    <tableColumn id="2" xr3:uid="{00000000-0010-0000-0000-000002000000}" name="Categoria profissional" dataDxfId="27"/>
    <tableColumn id="3" xr3:uid="{00000000-0010-0000-0000-000003000000}" name="Und" dataDxfId="26"/>
    <tableColumn id="4" xr3:uid="{00000000-0010-0000-0000-000004000000}" name="Salário_x000a_(R$)" dataDxfId="25"/>
    <tableColumn id="5" xr3:uid="{00000000-0010-0000-0000-000005000000}" name="Encargos Sociais_x000a_(%)" dataDxfId="24"/>
    <tableColumn id="6" xr3:uid="{00000000-0010-0000-0000-000006000000}" name="Encargos Sociais_x000a_(R$)" dataDxfId="23"/>
    <tableColumn id="7" xr3:uid="{00000000-0010-0000-0000-000007000000}" name="Alimentação_x000a_(%)" dataDxfId="22">
      <calculatedColumnFormula>H2/T_MO[[#This Row],[Salário
(R$)]]</calculatedColumnFormula>
    </tableColumn>
    <tableColumn id="8" xr3:uid="{00000000-0010-0000-0000-000008000000}" name="Alimentação_x000a_(R$)" dataDxfId="21"/>
    <tableColumn id="9" xr3:uid="{00000000-0010-0000-0000-000009000000}" name="EPI_x000a_(%)" dataDxfId="20">
      <calculatedColumnFormula>J2/T_MO[[#This Row],[Salário
(R$)]]</calculatedColumnFormula>
    </tableColumn>
    <tableColumn id="10" xr3:uid="{00000000-0010-0000-0000-00000A000000}" name="EPI_x000a_(R$)" dataDxfId="19"/>
    <tableColumn id="11" xr3:uid="{00000000-0010-0000-0000-00000B000000}" name="Ferramentas_x000a_(%)" dataDxfId="18">
      <calculatedColumnFormula>L2/T_MO[[#This Row],[Salário
(R$)]]</calculatedColumnFormula>
    </tableColumn>
    <tableColumn id="12" xr3:uid="{00000000-0010-0000-0000-00000C000000}" name="Ferramentas_x000a_(R$)" dataDxfId="17"/>
    <tableColumn id="13" xr3:uid="{00000000-0010-0000-0000-00000D000000}" name="Transporte_x000a_(%)" dataDxfId="16">
      <calculatedColumnFormula>N2/T_MO[[#This Row],[Salário
(R$)]]</calculatedColumnFormula>
    </tableColumn>
    <tableColumn id="14" xr3:uid="{00000000-0010-0000-0000-00000E000000}" name="Transporte_x000a_(R$)" dataDxfId="15"/>
    <tableColumn id="15" xr3:uid="{00000000-0010-0000-0000-00000F000000}" name="Exame Ocupacional_x000a_(%)" dataDxfId="14">
      <calculatedColumnFormula>P2/T_MO[[#This Row],[Salário
(R$)]]</calculatedColumnFormula>
    </tableColumn>
    <tableColumn id="16" xr3:uid="{00000000-0010-0000-0000-000010000000}" name="Exame Ocupacional_x000a_(R$)" dataDxfId="13"/>
    <tableColumn id="17" xr3:uid="{00000000-0010-0000-0000-000011000000}" name="Cesta Básica_x000a_(%)" dataDxfId="12">
      <calculatedColumnFormula>R2/T_MO[[#This Row],[Salário
(R$)]]</calculatedColumnFormula>
    </tableColumn>
    <tableColumn id="18" xr3:uid="{00000000-0010-0000-0000-000012000000}" name="Cesta Básica_x000a_(R$)" dataDxfId="11"/>
    <tableColumn id="19" xr3:uid="{00000000-0010-0000-0000-000013000000}" name="Assistência Médica_x000a_(%)" dataDxfId="10">
      <calculatedColumnFormula>T2/T_MO[[#This Row],[Salário
(R$)]]</calculatedColumnFormula>
    </tableColumn>
    <tableColumn id="20" xr3:uid="{00000000-0010-0000-0000-000014000000}" name="Assistência Médica_x000a_(R$)" dataDxfId="9"/>
    <tableColumn id="21" xr3:uid="{00000000-0010-0000-0000-000015000000}" name="Seguro de Vida_x000a_(%)" dataDxfId="8">
      <calculatedColumnFormula>V2/T_MO[[#This Row],[Salário
(R$)]]</calculatedColumnFormula>
    </tableColumn>
    <tableColumn id="22" xr3:uid="{00000000-0010-0000-0000-000016000000}" name="Seguro de Vida_x000a_(R$)" dataDxfId="7"/>
    <tableColumn id="23" xr3:uid="{00000000-0010-0000-0000-000017000000}" name="Encargos Totais_x000a_(%)" dataDxfId="6">
      <calculatedColumnFormula>X2/T_MO[[#This Row],[Salário
(R$)]]</calculatedColumnFormula>
    </tableColumn>
    <tableColumn id="24" xr3:uid="{00000000-0010-0000-0000-000018000000}" name="Encargos Totais_x000a_(R$)" dataDxfId="5">
      <calculatedColumnFormula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calculatedColumnFormula>
    </tableColumn>
    <tableColumn id="25" xr3:uid="{00000000-0010-0000-0000-000019000000}" name="Custo Total_x000a_(R$)" dataDxfId="4">
      <calculatedColumnFormula>T_MO[[#This Row],[Encargos Totais
(R$)]]+T_MO[[#This Row],[Salário
(R$)]]</calculatedColumnFormula>
    </tableColumn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_diversos" displayName="T_diversos" ref="A1:D17" totalsRowShown="0">
  <autoFilter ref="A1:D17" xr:uid="{00000000-0009-0000-0100-000001000000}"/>
  <tableColumns count="4">
    <tableColumn id="1" xr3:uid="{00000000-0010-0000-0100-000001000000}" name="Código" dataDxfId="3"/>
    <tableColumn id="2" xr3:uid="{00000000-0010-0000-0100-000002000000}" name="Tipo" dataDxfId="2"/>
    <tableColumn id="3" xr3:uid="{00000000-0010-0000-0100-000003000000}" name="Und" dataDxfId="1"/>
    <tableColumn id="4" xr3:uid="{00000000-0010-0000-0100-000004000000}" name="Custo_x000a_(R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3"/>
  <sheetViews>
    <sheetView tabSelected="1" workbookViewId="0">
      <selection activeCell="B23" sqref="B23"/>
    </sheetView>
  </sheetViews>
  <sheetFormatPr defaultColWidth="9.140625" defaultRowHeight="15"/>
  <cols>
    <col min="1" max="1" width="5.140625" style="69" customWidth="1"/>
    <col min="2" max="2" width="64.85546875" style="69" customWidth="1"/>
    <col min="3" max="3" width="13.28515625" style="69" customWidth="1"/>
    <col min="4" max="4" width="8.140625" style="69" customWidth="1"/>
    <col min="5" max="5" width="13.28515625" style="69" customWidth="1"/>
    <col min="6" max="16384" width="9.140625" style="69"/>
  </cols>
  <sheetData>
    <row r="2" spans="1:4">
      <c r="A2" s="157" t="s">
        <v>0</v>
      </c>
      <c r="B2" s="157" t="s">
        <v>1</v>
      </c>
      <c r="C2" s="7" t="s">
        <v>2</v>
      </c>
      <c r="D2" s="158" t="s">
        <v>3</v>
      </c>
    </row>
    <row r="3" spans="1:4">
      <c r="A3" s="159" t="s">
        <v>4</v>
      </c>
      <c r="B3" s="157" t="s">
        <v>5</v>
      </c>
      <c r="C3" s="11"/>
      <c r="D3" s="159"/>
    </row>
    <row r="4" spans="1:4">
      <c r="A4" s="159" t="s">
        <v>6</v>
      </c>
      <c r="B4" s="160" t="s">
        <v>7</v>
      </c>
      <c r="C4" s="161">
        <f>'PROJETO SAA'!F2</f>
        <v>0</v>
      </c>
      <c r="D4" s="162" t="e">
        <f t="shared" ref="D4:D10" si="0">C4/$C$17</f>
        <v>#DIV/0!</v>
      </c>
    </row>
    <row r="5" spans="1:4">
      <c r="A5" s="159" t="s">
        <v>8</v>
      </c>
      <c r="B5" s="160" t="s">
        <v>9</v>
      </c>
      <c r="C5" s="161">
        <f>'PROJETO SAA'!F3</f>
        <v>0</v>
      </c>
      <c r="D5" s="162" t="e">
        <f t="shared" si="0"/>
        <v>#DIV/0!</v>
      </c>
    </row>
    <row r="6" spans="1:4">
      <c r="A6" s="159" t="s">
        <v>10</v>
      </c>
      <c r="B6" s="160" t="s">
        <v>11</v>
      </c>
      <c r="C6" s="161">
        <f>('PROJETO SAA'!F4+'PROJETO SAA'!F5)</f>
        <v>0</v>
      </c>
      <c r="D6" s="162" t="e">
        <f t="shared" si="0"/>
        <v>#DIV/0!</v>
      </c>
    </row>
    <row r="7" spans="1:4">
      <c r="A7" s="159" t="s">
        <v>12</v>
      </c>
      <c r="B7" s="160" t="s">
        <v>13</v>
      </c>
      <c r="C7" s="161">
        <f>'PROJETO SAA'!F6</f>
        <v>0</v>
      </c>
      <c r="D7" s="162" t="e">
        <f t="shared" si="0"/>
        <v>#DIV/0!</v>
      </c>
    </row>
    <row r="8" spans="1:4">
      <c r="A8" s="159" t="s">
        <v>14</v>
      </c>
      <c r="B8" s="160" t="s">
        <v>15</v>
      </c>
      <c r="C8" s="161">
        <f>('PROJETO SAA'!F7+'PROJETO SAA'!F8)</f>
        <v>0</v>
      </c>
      <c r="D8" s="162" t="e">
        <f t="shared" si="0"/>
        <v>#DIV/0!</v>
      </c>
    </row>
    <row r="9" spans="1:4">
      <c r="A9" s="159" t="s">
        <v>16</v>
      </c>
      <c r="B9" s="160" t="s">
        <v>17</v>
      </c>
      <c r="C9" s="161">
        <f>'PROJETO SAA'!F9</f>
        <v>0</v>
      </c>
      <c r="D9" s="162" t="e">
        <f t="shared" si="0"/>
        <v>#DIV/0!</v>
      </c>
    </row>
    <row r="10" spans="1:4">
      <c r="A10" s="159" t="s">
        <v>18</v>
      </c>
      <c r="B10" s="160" t="s">
        <v>19</v>
      </c>
      <c r="C10" s="161">
        <f>'COMPOSIÇÃO SAA'!I57</f>
        <v>0</v>
      </c>
      <c r="D10" s="162" t="e">
        <f t="shared" si="0"/>
        <v>#DIV/0!</v>
      </c>
    </row>
    <row r="11" spans="1:4">
      <c r="A11" s="159" t="s">
        <v>20</v>
      </c>
      <c r="B11" s="157" t="s">
        <v>21</v>
      </c>
      <c r="C11" s="7"/>
      <c r="D11" s="159"/>
    </row>
    <row r="12" spans="1:4">
      <c r="A12" s="159" t="s">
        <v>22</v>
      </c>
      <c r="B12" s="160" t="s">
        <v>23</v>
      </c>
      <c r="C12" s="163">
        <f>'OP. SIST. ÁGUA'!I14</f>
        <v>0</v>
      </c>
      <c r="D12" s="162" t="e">
        <f t="shared" ref="D12:D17" si="1">C12/$C$17</f>
        <v>#DIV/0!</v>
      </c>
    </row>
    <row r="13" spans="1:4">
      <c r="A13" s="159" t="s">
        <v>24</v>
      </c>
      <c r="B13" s="160" t="s">
        <v>25</v>
      </c>
      <c r="C13" s="163">
        <f>'OP. SIST. COMERCIAL'!I17</f>
        <v>0</v>
      </c>
      <c r="D13" s="162" t="e">
        <f t="shared" si="1"/>
        <v>#DIV/0!</v>
      </c>
    </row>
    <row r="14" spans="1:4">
      <c r="A14" s="159" t="s">
        <v>26</v>
      </c>
      <c r="B14" s="160" t="s">
        <v>27</v>
      </c>
      <c r="C14" s="163">
        <f>'SERV. MANUT. ÁGUA '!H74</f>
        <v>0</v>
      </c>
      <c r="D14" s="162" t="e">
        <f t="shared" si="1"/>
        <v>#DIV/0!</v>
      </c>
    </row>
    <row r="15" spans="1:4">
      <c r="A15" s="159" t="s">
        <v>28</v>
      </c>
      <c r="B15" s="160" t="s">
        <v>29</v>
      </c>
      <c r="C15" s="163">
        <f>'SERV. MANUT. ELETROMECANICA'!G35</f>
        <v>0</v>
      </c>
      <c r="D15" s="162" t="e">
        <f t="shared" si="1"/>
        <v>#DIV/0!</v>
      </c>
    </row>
    <row r="16" spans="1:4">
      <c r="A16" s="159" t="s">
        <v>30</v>
      </c>
      <c r="B16" s="160" t="s">
        <v>31</v>
      </c>
      <c r="C16" s="163">
        <f>'SERV. ESPECIAIS'!H4</f>
        <v>0</v>
      </c>
      <c r="D16" s="162" t="e">
        <f t="shared" si="1"/>
        <v>#DIV/0!</v>
      </c>
    </row>
    <row r="17" spans="1:5">
      <c r="A17" s="184" t="s">
        <v>32</v>
      </c>
      <c r="B17" s="184"/>
      <c r="C17" s="164">
        <f>SUM(C3:C16)</f>
        <v>0</v>
      </c>
      <c r="D17" s="165" t="e">
        <f t="shared" si="1"/>
        <v>#DIV/0!</v>
      </c>
    </row>
    <row r="21" spans="1:5">
      <c r="C21" s="166"/>
      <c r="E21" s="166"/>
    </row>
    <row r="22" spans="1:5">
      <c r="C22" s="166"/>
      <c r="E22" s="166"/>
    </row>
    <row r="23" spans="1:5">
      <c r="C23" s="166"/>
      <c r="E23" s="166"/>
    </row>
  </sheetData>
  <mergeCells count="1">
    <mergeCell ref="A17:B17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87"/>
  <sheetViews>
    <sheetView workbookViewId="0"/>
  </sheetViews>
  <sheetFormatPr defaultColWidth="9" defaultRowHeight="15"/>
  <cols>
    <col min="1" max="1" width="15.5703125" style="73" customWidth="1"/>
    <col min="2" max="2" width="44.85546875" customWidth="1"/>
    <col min="3" max="3" width="9.28515625" customWidth="1"/>
    <col min="4" max="4" width="12" customWidth="1"/>
    <col min="5" max="5" width="13.28515625" customWidth="1"/>
    <col min="6" max="6" width="13.7109375" customWidth="1"/>
    <col min="7" max="7" width="16.7109375" customWidth="1"/>
    <col min="8" max="8" width="17.140625" customWidth="1"/>
    <col min="9" max="9" width="8.5703125" customWidth="1"/>
    <col min="10" max="10" width="9.140625" customWidth="1"/>
    <col min="11" max="11" width="16.7109375" customWidth="1"/>
    <col min="12" max="12" width="17.140625" customWidth="1"/>
    <col min="13" max="13" width="15.140625" customWidth="1"/>
    <col min="14" max="14" width="15.5703125" customWidth="1"/>
    <col min="15" max="16" width="16.42578125" customWidth="1"/>
    <col min="17" max="17" width="16.28515625" customWidth="1"/>
    <col min="18" max="18" width="16.7109375" customWidth="1"/>
    <col min="19" max="19" width="15.42578125" customWidth="1"/>
    <col min="20" max="20" width="15.85546875" customWidth="1"/>
    <col min="21" max="22" width="19" customWidth="1"/>
    <col min="23" max="24" width="19.140625" customWidth="1"/>
    <col min="25" max="25" width="15.85546875" customWidth="1"/>
  </cols>
  <sheetData>
    <row r="1" spans="1:25" ht="45">
      <c r="A1" s="74" t="s">
        <v>315</v>
      </c>
      <c r="B1" s="74" t="s">
        <v>316</v>
      </c>
      <c r="C1" s="74" t="s">
        <v>317</v>
      </c>
      <c r="D1" s="75" t="s">
        <v>318</v>
      </c>
      <c r="E1" s="74" t="s">
        <v>319</v>
      </c>
      <c r="F1" s="75" t="s">
        <v>320</v>
      </c>
      <c r="G1" s="74" t="s">
        <v>321</v>
      </c>
      <c r="H1" s="75" t="s">
        <v>322</v>
      </c>
      <c r="I1" s="74" t="s">
        <v>323</v>
      </c>
      <c r="J1" s="75" t="s">
        <v>324</v>
      </c>
      <c r="K1" s="74" t="s">
        <v>325</v>
      </c>
      <c r="L1" s="75" t="s">
        <v>326</v>
      </c>
      <c r="M1" s="74" t="s">
        <v>327</v>
      </c>
      <c r="N1" s="75" t="s">
        <v>328</v>
      </c>
      <c r="O1" s="74" t="s">
        <v>329</v>
      </c>
      <c r="P1" s="75" t="s">
        <v>330</v>
      </c>
      <c r="Q1" s="74" t="s">
        <v>331</v>
      </c>
      <c r="R1" s="75" t="s">
        <v>332</v>
      </c>
      <c r="S1" s="74" t="s">
        <v>333</v>
      </c>
      <c r="T1" s="75" t="s">
        <v>334</v>
      </c>
      <c r="U1" s="74" t="s">
        <v>335</v>
      </c>
      <c r="V1" s="74" t="s">
        <v>336</v>
      </c>
      <c r="W1" s="74" t="s">
        <v>337</v>
      </c>
      <c r="X1" s="74" t="s">
        <v>338</v>
      </c>
      <c r="Y1" s="75" t="s">
        <v>339</v>
      </c>
    </row>
    <row r="2" spans="1:25">
      <c r="A2" s="76" t="s">
        <v>340</v>
      </c>
      <c r="B2" s="77" t="s">
        <v>341</v>
      </c>
      <c r="C2" s="76" t="s">
        <v>342</v>
      </c>
      <c r="D2" s="78">
        <v>4405.08</v>
      </c>
      <c r="E2" s="79">
        <v>0.79930000000000001</v>
      </c>
      <c r="F2" s="78">
        <f>ROUND(T_MO[[#This Row],[Encargos Sociais
(%)]]*T_MO[[#This Row],[Salário
(R$)]],2)</f>
        <v>3520.98</v>
      </c>
      <c r="G2" s="79">
        <f>H2/T_MO[[#This Row],[Salário
(R$)]]</f>
        <v>0.12204545660918757</v>
      </c>
      <c r="H2" s="80">
        <v>537.62</v>
      </c>
      <c r="I2" s="79">
        <f>J2/T_MO[[#This Row],[Salário
(R$)]]</f>
        <v>6.6219001698039539E-3</v>
      </c>
      <c r="J2" s="80">
        <v>29.17</v>
      </c>
      <c r="K2" s="79">
        <f>L2/T_MO[[#This Row],[Salário
(R$)]]</f>
        <v>0</v>
      </c>
      <c r="L2" s="81">
        <v>0</v>
      </c>
      <c r="M2" s="79">
        <f>N2/T_MO[[#This Row],[Salário
(R$)]]</f>
        <v>0</v>
      </c>
      <c r="N2" s="80">
        <v>0</v>
      </c>
      <c r="O2" s="79">
        <f>P2/T_MO[[#This Row],[Salário
(R$)]]</f>
        <v>7.9453721612320321E-4</v>
      </c>
      <c r="P2" s="81">
        <v>3.5</v>
      </c>
      <c r="Q2" s="79">
        <f>R2/T_MO[[#This Row],[Salário
(R$)]]</f>
        <v>0</v>
      </c>
      <c r="R2" s="80">
        <v>0</v>
      </c>
      <c r="S2" s="79">
        <f>T2/T_MO[[#This Row],[Salário
(R$)]]</f>
        <v>5.9910376202021311E-2</v>
      </c>
      <c r="T2" s="81">
        <v>263.91000000000003</v>
      </c>
      <c r="U2" s="79">
        <f>V2/T_MO[[#This Row],[Salário
(R$)]]</f>
        <v>1.3166616724327367E-3</v>
      </c>
      <c r="V2" s="80">
        <v>5.8</v>
      </c>
      <c r="W2" s="79">
        <f>X2/T_MO[[#This Row],[Salário
(R$)]]</f>
        <v>0.98998883107684754</v>
      </c>
      <c r="X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4360.9799999999996</v>
      </c>
      <c r="Y2" s="80">
        <f>T_MO[[#This Row],[Encargos Totais
(R$)]]+T_MO[[#This Row],[Salário
(R$)]]</f>
        <v>8766.06</v>
      </c>
    </row>
    <row r="3" spans="1:25">
      <c r="A3" s="76" t="s">
        <v>343</v>
      </c>
      <c r="B3" s="77" t="s">
        <v>344</v>
      </c>
      <c r="C3" s="76" t="s">
        <v>342</v>
      </c>
      <c r="D3" s="78">
        <v>5873.45</v>
      </c>
      <c r="E3" s="79">
        <v>0.79930000000000001</v>
      </c>
      <c r="F3" s="78">
        <f>ROUND(T_MO[[#This Row],[Encargos Sociais
(%)]]*T_MO[[#This Row],[Salário
(R$)]],2)</f>
        <v>4694.6499999999996</v>
      </c>
      <c r="G3" s="79">
        <f>H3/T_MO[[#This Row],[Salário
(R$)]]</f>
        <v>9.1533936613063874E-2</v>
      </c>
      <c r="H3" s="80">
        <v>537.62</v>
      </c>
      <c r="I3" s="79">
        <f>J3/T_MO[[#This Row],[Salário
(R$)]]</f>
        <v>4.9664166716325165E-3</v>
      </c>
      <c r="J3" s="80">
        <v>29.17</v>
      </c>
      <c r="K3" s="79">
        <f>L3/T_MO[[#This Row],[Salário
(R$)]]</f>
        <v>0</v>
      </c>
      <c r="L3" s="81">
        <v>0</v>
      </c>
      <c r="M3" s="79">
        <f>N3/T_MO[[#This Row],[Salário
(R$)]]</f>
        <v>0</v>
      </c>
      <c r="N3" s="80">
        <v>0</v>
      </c>
      <c r="O3" s="79">
        <f>P3/T_MO[[#This Row],[Salário
(R$)]]</f>
        <v>5.9590189752189938E-4</v>
      </c>
      <c r="P3" s="81">
        <v>3.5</v>
      </c>
      <c r="Q3" s="79">
        <f>R3/T_MO[[#This Row],[Salário
(R$)]]</f>
        <v>0</v>
      </c>
      <c r="R3" s="80">
        <v>0</v>
      </c>
      <c r="S3" s="79">
        <f>T3/T_MO[[#This Row],[Salário
(R$)]]</f>
        <v>4.4932705650001285E-2</v>
      </c>
      <c r="T3" s="81">
        <v>263.91000000000003</v>
      </c>
      <c r="U3" s="79">
        <f>V3/T_MO[[#This Row],[Salário
(R$)]]</f>
        <v>9.8749457303629051E-4</v>
      </c>
      <c r="V3" s="80">
        <v>5.8</v>
      </c>
      <c r="W3" s="79">
        <f>X3/T_MO[[#This Row],[Salário
(R$)]]</f>
        <v>0.94231669631988013</v>
      </c>
      <c r="X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5534.65</v>
      </c>
      <c r="Y3" s="80">
        <f>T_MO[[#This Row],[Encargos Totais
(R$)]]+T_MO[[#This Row],[Salário
(R$)]]</f>
        <v>11408.099999999999</v>
      </c>
    </row>
    <row r="4" spans="1:25">
      <c r="A4" s="76" t="s">
        <v>345</v>
      </c>
      <c r="B4" s="77" t="s">
        <v>346</v>
      </c>
      <c r="C4" s="76" t="s">
        <v>342</v>
      </c>
      <c r="D4" s="78">
        <v>9940.27</v>
      </c>
      <c r="E4" s="79">
        <v>0.79930000000000001</v>
      </c>
      <c r="F4" s="78">
        <f>ROUND(T_MO[[#This Row],[Encargos Sociais
(%)]]*T_MO[[#This Row],[Salário
(R$)]],2)</f>
        <v>7945.26</v>
      </c>
      <c r="G4" s="79">
        <f>H4/T_MO[[#This Row],[Salário
(R$)]]</f>
        <v>5.4085050003671933E-2</v>
      </c>
      <c r="H4" s="80">
        <v>537.62</v>
      </c>
      <c r="I4" s="79">
        <f>J4/T_MO[[#This Row],[Salário
(R$)]]</f>
        <v>2.9345279353578928E-3</v>
      </c>
      <c r="J4" s="80">
        <v>29.17</v>
      </c>
      <c r="K4" s="79">
        <f>L4/T_MO[[#This Row],[Salário
(R$)]]</f>
        <v>0</v>
      </c>
      <c r="L4" s="81">
        <v>0</v>
      </c>
      <c r="M4" s="79">
        <f>N4/T_MO[[#This Row],[Salário
(R$)]]</f>
        <v>0</v>
      </c>
      <c r="N4" s="80">
        <v>0</v>
      </c>
      <c r="O4" s="79">
        <f>P4/T_MO[[#This Row],[Salário
(R$)]]</f>
        <v>3.5210311188730285E-4</v>
      </c>
      <c r="P4" s="81">
        <v>3.5</v>
      </c>
      <c r="Q4" s="79">
        <f>R4/T_MO[[#This Row],[Salário
(R$)]]</f>
        <v>0</v>
      </c>
      <c r="R4" s="80">
        <v>0</v>
      </c>
      <c r="S4" s="79">
        <f>T4/T_MO[[#This Row],[Salário
(R$)]]</f>
        <v>2.6549580645193742E-2</v>
      </c>
      <c r="T4" s="81">
        <v>263.91000000000003</v>
      </c>
      <c r="U4" s="79">
        <f>V4/T_MO[[#This Row],[Salário
(R$)]]</f>
        <v>5.8348515684181613E-4</v>
      </c>
      <c r="V4" s="80">
        <v>5.8</v>
      </c>
      <c r="W4" s="79">
        <f>X4/T_MO[[#This Row],[Salário
(R$)]]</f>
        <v>0.88380496706829892</v>
      </c>
      <c r="X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8785.26</v>
      </c>
      <c r="Y4" s="80">
        <f>T_MO[[#This Row],[Encargos Totais
(R$)]]+T_MO[[#This Row],[Salário
(R$)]]</f>
        <v>18725.53</v>
      </c>
    </row>
    <row r="5" spans="1:25">
      <c r="A5" s="76" t="s">
        <v>347</v>
      </c>
      <c r="B5" s="77" t="s">
        <v>348</v>
      </c>
      <c r="C5" s="76" t="s">
        <v>342</v>
      </c>
      <c r="D5" s="78">
        <v>3568.95</v>
      </c>
      <c r="E5" s="79">
        <v>0.79800000000000004</v>
      </c>
      <c r="F5" s="78">
        <f>ROUND(T_MO[[#This Row],[Encargos Sociais
(%)]]*T_MO[[#This Row],[Salário
(R$)]],2)</f>
        <v>2848.02</v>
      </c>
      <c r="G5" s="79">
        <f>H5/T_MO[[#This Row],[Salário
(R$)]]</f>
        <v>0.1506381428711526</v>
      </c>
      <c r="H5" s="80">
        <v>537.62</v>
      </c>
      <c r="I5" s="79">
        <f>J5/T_MO[[#This Row],[Salário
(R$)]]</f>
        <v>0</v>
      </c>
      <c r="J5" s="80">
        <v>0</v>
      </c>
      <c r="K5" s="79">
        <f>L5/T_MO[[#This Row],[Salário
(R$)]]</f>
        <v>0</v>
      </c>
      <c r="L5" s="81">
        <v>0</v>
      </c>
      <c r="M5" s="79">
        <f>N5/T_MO[[#This Row],[Salário
(R$)]]</f>
        <v>1.3701508847139914E-3</v>
      </c>
      <c r="N5" s="80">
        <v>4.8899999999999997</v>
      </c>
      <c r="O5" s="79">
        <f>P5/T_MO[[#This Row],[Salário
(R$)]]</f>
        <v>8.4618725395424433E-4</v>
      </c>
      <c r="P5" s="81">
        <v>3.02</v>
      </c>
      <c r="Q5" s="79">
        <f>R5/T_MO[[#This Row],[Salário
(R$)]]</f>
        <v>0</v>
      </c>
      <c r="R5" s="80">
        <v>0</v>
      </c>
      <c r="S5" s="79">
        <f>T5/T_MO[[#This Row],[Salário
(R$)]]</f>
        <v>7.3946118606312797E-2</v>
      </c>
      <c r="T5" s="81">
        <v>263.91000000000003</v>
      </c>
      <c r="U5" s="79">
        <f>V5/T_MO[[#This Row],[Salário
(R$)]]</f>
        <v>1.6251278387200718E-3</v>
      </c>
      <c r="V5" s="80">
        <v>5.8</v>
      </c>
      <c r="W5" s="79">
        <f>X5/T_MO[[#This Row],[Salário
(R$)]]</f>
        <v>1.0264251390464985</v>
      </c>
      <c r="X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3663.26</v>
      </c>
      <c r="Y5" s="80">
        <f>T_MO[[#This Row],[Encargos Totais
(R$)]]+T_MO[[#This Row],[Salário
(R$)]]</f>
        <v>7232.21</v>
      </c>
    </row>
    <row r="6" spans="1:25">
      <c r="A6" s="76" t="s">
        <v>349</v>
      </c>
      <c r="B6" s="77" t="s">
        <v>350</v>
      </c>
      <c r="C6" s="76" t="s">
        <v>342</v>
      </c>
      <c r="D6" s="78">
        <v>4758.6099999999997</v>
      </c>
      <c r="E6" s="79">
        <v>0.79800000000000004</v>
      </c>
      <c r="F6" s="78">
        <f>ROUND(T_MO[[#This Row],[Encargos Sociais
(%)]]*T_MO[[#This Row],[Salário
(R$)]],2)</f>
        <v>3797.37</v>
      </c>
      <c r="G6" s="79">
        <f>H6/T_MO[[#This Row],[Salário
(R$)]]</f>
        <v>0.11297836973401898</v>
      </c>
      <c r="H6" s="80">
        <v>537.62</v>
      </c>
      <c r="I6" s="79">
        <f>J6/T_MO[[#This Row],[Salário
(R$)]]</f>
        <v>0</v>
      </c>
      <c r="J6" s="80">
        <v>0</v>
      </c>
      <c r="K6" s="79">
        <f>L6/T_MO[[#This Row],[Salário
(R$)]]</f>
        <v>0</v>
      </c>
      <c r="L6" s="81">
        <v>0</v>
      </c>
      <c r="M6" s="79">
        <f>N6/T_MO[[#This Row],[Salário
(R$)]]</f>
        <v>0</v>
      </c>
      <c r="N6" s="80">
        <v>0</v>
      </c>
      <c r="O6" s="79">
        <f>P6/T_MO[[#This Row],[Salário
(R$)]]</f>
        <v>6.3463910679799362E-4</v>
      </c>
      <c r="P6" s="81">
        <v>3.02</v>
      </c>
      <c r="Q6" s="79">
        <f>R6/T_MO[[#This Row],[Salário
(R$)]]</f>
        <v>0</v>
      </c>
      <c r="R6" s="80">
        <v>0</v>
      </c>
      <c r="S6" s="79">
        <f>T6/T_MO[[#This Row],[Salário
(R$)]]</f>
        <v>5.5459472408959772E-2</v>
      </c>
      <c r="T6" s="81">
        <v>263.91000000000003</v>
      </c>
      <c r="U6" s="79">
        <f>V6/T_MO[[#This Row],[Salário
(R$)]]</f>
        <v>1.2188433176915107E-3</v>
      </c>
      <c r="V6" s="80">
        <v>5.8</v>
      </c>
      <c r="W6" s="79">
        <f>X6/T_MO[[#This Row],[Salário
(R$)]]</f>
        <v>0.96829116065405663</v>
      </c>
      <c r="X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4607.72</v>
      </c>
      <c r="Y6" s="80">
        <f>T_MO[[#This Row],[Encargos Totais
(R$)]]+T_MO[[#This Row],[Salário
(R$)]]</f>
        <v>9366.33</v>
      </c>
    </row>
    <row r="7" spans="1:25">
      <c r="A7" s="76" t="s">
        <v>351</v>
      </c>
      <c r="B7" s="77" t="s">
        <v>352</v>
      </c>
      <c r="C7" s="76" t="s">
        <v>342</v>
      </c>
      <c r="D7" s="78">
        <v>8500.86</v>
      </c>
      <c r="E7" s="79">
        <v>0.79800000000000004</v>
      </c>
      <c r="F7" s="78">
        <f>ROUND(T_MO[[#This Row],[Encargos Sociais
(%)]]*T_MO[[#This Row],[Salário
(R$)]],2)</f>
        <v>6783.69</v>
      </c>
      <c r="G7" s="79">
        <f>H7/T_MO[[#This Row],[Salário
(R$)]]</f>
        <v>6.3243013059855122E-2</v>
      </c>
      <c r="H7" s="80">
        <v>537.62</v>
      </c>
      <c r="I7" s="79">
        <f>J7/T_MO[[#This Row],[Salário
(R$)]]</f>
        <v>0</v>
      </c>
      <c r="J7" s="80">
        <v>0</v>
      </c>
      <c r="K7" s="79">
        <f>L7/T_MO[[#This Row],[Salário
(R$)]]</f>
        <v>0</v>
      </c>
      <c r="L7" s="81">
        <v>0</v>
      </c>
      <c r="M7" s="79">
        <f>N7/T_MO[[#This Row],[Salário
(R$)]]</f>
        <v>0</v>
      </c>
      <c r="N7" s="80">
        <v>0</v>
      </c>
      <c r="O7" s="79">
        <f>P7/T_MO[[#This Row],[Salário
(R$)]]</f>
        <v>3.552581738788781E-4</v>
      </c>
      <c r="P7" s="81">
        <v>3.02</v>
      </c>
      <c r="Q7" s="79">
        <f>R7/T_MO[[#This Row],[Salário
(R$)]]</f>
        <v>0</v>
      </c>
      <c r="R7" s="80">
        <v>0</v>
      </c>
      <c r="S7" s="79">
        <f>T7/T_MO[[#This Row],[Salário
(R$)]]</f>
        <v>3.1045094261051235E-2</v>
      </c>
      <c r="T7" s="81">
        <v>263.91000000000003</v>
      </c>
      <c r="U7" s="79">
        <f>V7/T_MO[[#This Row],[Salário
(R$)]]</f>
        <v>6.8228391009850762E-4</v>
      </c>
      <c r="V7" s="80">
        <v>5.8</v>
      </c>
      <c r="W7" s="79">
        <f>X7/T_MO[[#This Row],[Salário
(R$)]]</f>
        <v>0.89332608700766736</v>
      </c>
      <c r="X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7594.04</v>
      </c>
      <c r="Y7" s="80">
        <f>T_MO[[#This Row],[Encargos Totais
(R$)]]+T_MO[[#This Row],[Salário
(R$)]]</f>
        <v>16094.900000000001</v>
      </c>
    </row>
    <row r="8" spans="1:25">
      <c r="A8" s="76" t="s">
        <v>353</v>
      </c>
      <c r="B8" s="77" t="s">
        <v>354</v>
      </c>
      <c r="C8" s="76" t="s">
        <v>342</v>
      </c>
      <c r="D8" s="78">
        <v>9350</v>
      </c>
      <c r="E8" s="79">
        <v>0.79610000000000003</v>
      </c>
      <c r="F8" s="78">
        <f>ROUND(T_MO[[#This Row],[Encargos Sociais
(%)]]*T_MO[[#This Row],[Salário
(R$)]],2)</f>
        <v>7443.54</v>
      </c>
      <c r="G8" s="79">
        <f>H8/T_MO[[#This Row],[Salário
(R$)]]</f>
        <v>5.7499465240641714E-2</v>
      </c>
      <c r="H8" s="80">
        <v>537.62</v>
      </c>
      <c r="I8" s="79">
        <f>J8/T_MO[[#This Row],[Salário
(R$)]]</f>
        <v>3.1197860962566847E-3</v>
      </c>
      <c r="J8" s="80">
        <v>29.17</v>
      </c>
      <c r="K8" s="79">
        <f>L8/T_MO[[#This Row],[Salário
(R$)]]</f>
        <v>0</v>
      </c>
      <c r="L8" s="81">
        <v>0</v>
      </c>
      <c r="M8" s="79">
        <f>N8/T_MO[[#This Row],[Salário
(R$)]]</f>
        <v>0</v>
      </c>
      <c r="N8" s="80">
        <v>0</v>
      </c>
      <c r="O8" s="79">
        <f>P8/T_MO[[#This Row],[Salário
(R$)]]</f>
        <v>3.1443850267379679E-4</v>
      </c>
      <c r="P8" s="81">
        <v>2.94</v>
      </c>
      <c r="Q8" s="79">
        <f>R8/T_MO[[#This Row],[Salário
(R$)]]</f>
        <v>0</v>
      </c>
      <c r="R8" s="80">
        <v>0</v>
      </c>
      <c r="S8" s="79">
        <f>T8/T_MO[[#This Row],[Salário
(R$)]]</f>
        <v>2.8225668449197865E-2</v>
      </c>
      <c r="T8" s="81">
        <v>263.91000000000003</v>
      </c>
      <c r="U8" s="79">
        <f>V8/T_MO[[#This Row],[Salário
(R$)]]</f>
        <v>6.2032085561497324E-4</v>
      </c>
      <c r="V8" s="80">
        <v>5.8</v>
      </c>
      <c r="W8" s="79">
        <f>X8/T_MO[[#This Row],[Salário
(R$)]]</f>
        <v>0.88588021390374327</v>
      </c>
      <c r="X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8282.98</v>
      </c>
      <c r="Y8" s="80">
        <f>T_MO[[#This Row],[Encargos Totais
(R$)]]+T_MO[[#This Row],[Salário
(R$)]]</f>
        <v>17632.98</v>
      </c>
    </row>
    <row r="9" spans="1:25">
      <c r="A9" s="76" t="s">
        <v>355</v>
      </c>
      <c r="B9" s="77" t="s">
        <v>356</v>
      </c>
      <c r="C9" s="76" t="s">
        <v>342</v>
      </c>
      <c r="D9" s="78">
        <v>10064.379999999999</v>
      </c>
      <c r="E9" s="79">
        <v>0.79610000000000003</v>
      </c>
      <c r="F9" s="78">
        <f>ROUND(T_MO[[#This Row],[Encargos Sociais
(%)]]*T_MO[[#This Row],[Salário
(R$)]],2)</f>
        <v>8012.25</v>
      </c>
      <c r="G9" s="79">
        <f>H9/T_MO[[#This Row],[Salário
(R$)]]</f>
        <v>5.3418094308839696E-2</v>
      </c>
      <c r="H9" s="80">
        <v>537.62</v>
      </c>
      <c r="I9" s="79">
        <f>J9/T_MO[[#This Row],[Salário
(R$)]]</f>
        <v>2.8983404839642386E-3</v>
      </c>
      <c r="J9" s="80">
        <v>29.17</v>
      </c>
      <c r="K9" s="79">
        <f>L9/T_MO[[#This Row],[Salário
(R$)]]</f>
        <v>0</v>
      </c>
      <c r="L9" s="81">
        <v>0</v>
      </c>
      <c r="M9" s="79">
        <f>N9/T_MO[[#This Row],[Salário
(R$)]]</f>
        <v>0</v>
      </c>
      <c r="N9" s="80">
        <v>0</v>
      </c>
      <c r="O9" s="79">
        <f>P9/T_MO[[#This Row],[Salário
(R$)]]</f>
        <v>2.9211933571665616E-4</v>
      </c>
      <c r="P9" s="81">
        <v>2.94</v>
      </c>
      <c r="Q9" s="79">
        <f>R9/T_MO[[#This Row],[Salário
(R$)]]</f>
        <v>0</v>
      </c>
      <c r="R9" s="80">
        <v>0</v>
      </c>
      <c r="S9" s="79">
        <f>T9/T_MO[[#This Row],[Salário
(R$)]]</f>
        <v>2.6222181594892088E-2</v>
      </c>
      <c r="T9" s="81">
        <v>263.91000000000003</v>
      </c>
      <c r="U9" s="79">
        <f>V9/T_MO[[#This Row],[Salário
(R$)]]</f>
        <v>5.7628984597163466E-4</v>
      </c>
      <c r="V9" s="80">
        <v>5.8</v>
      </c>
      <c r="W9" s="79">
        <f>X9/T_MO[[#This Row],[Salário
(R$)]]</f>
        <v>0.8795067356359757</v>
      </c>
      <c r="X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8851.69</v>
      </c>
      <c r="Y9" s="80">
        <f>T_MO[[#This Row],[Encargos Totais
(R$)]]+T_MO[[#This Row],[Salário
(R$)]]</f>
        <v>18916.07</v>
      </c>
    </row>
    <row r="10" spans="1:25">
      <c r="A10" s="76" t="s">
        <v>357</v>
      </c>
      <c r="B10" s="77" t="s">
        <v>358</v>
      </c>
      <c r="C10" s="76" t="s">
        <v>342</v>
      </c>
      <c r="D10" s="78">
        <v>12885.52</v>
      </c>
      <c r="E10" s="79">
        <v>0.79610000000000003</v>
      </c>
      <c r="F10" s="78">
        <f>ROUND(T_MO[[#This Row],[Encargos Sociais
(%)]]*T_MO[[#This Row],[Salário
(R$)]],2)</f>
        <v>10258.16</v>
      </c>
      <c r="G10" s="79">
        <f>H10/T_MO[[#This Row],[Salário
(R$)]]</f>
        <v>4.1722802028944114E-2</v>
      </c>
      <c r="H10" s="80">
        <v>537.62</v>
      </c>
      <c r="I10" s="79">
        <f>J10/T_MO[[#This Row],[Salário
(R$)]]</f>
        <v>2.2637813607832668E-3</v>
      </c>
      <c r="J10" s="80">
        <v>29.17</v>
      </c>
      <c r="K10" s="79">
        <f>L10/T_MO[[#This Row],[Salário
(R$)]]</f>
        <v>0</v>
      </c>
      <c r="L10" s="81">
        <v>0</v>
      </c>
      <c r="M10" s="79">
        <f>N10/T_MO[[#This Row],[Salário
(R$)]]</f>
        <v>0</v>
      </c>
      <c r="N10" s="80">
        <v>0</v>
      </c>
      <c r="O10" s="79">
        <f>P10/T_MO[[#This Row],[Salário
(R$)]]</f>
        <v>2.2816308538576633E-4</v>
      </c>
      <c r="P10" s="81">
        <v>2.94</v>
      </c>
      <c r="Q10" s="79">
        <f>R10/T_MO[[#This Row],[Salário
(R$)]]</f>
        <v>0</v>
      </c>
      <c r="R10" s="80">
        <v>0</v>
      </c>
      <c r="S10" s="79">
        <f>T10/T_MO[[#This Row],[Salário
(R$)]]</f>
        <v>2.0481129205495784E-2</v>
      </c>
      <c r="T10" s="81">
        <v>263.91000000000003</v>
      </c>
      <c r="U10" s="79">
        <f>V10/T_MO[[#This Row],[Salário
(R$)]]</f>
        <v>4.5011765144130773E-4</v>
      </c>
      <c r="V10" s="80">
        <v>5.8</v>
      </c>
      <c r="W10" s="79">
        <f>X10/T_MO[[#This Row],[Salário
(R$)]]</f>
        <v>0.86124580148880292</v>
      </c>
      <c r="X1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11097.6</v>
      </c>
      <c r="Y10" s="80">
        <f>T_MO[[#This Row],[Encargos Totais
(R$)]]+T_MO[[#This Row],[Salário
(R$)]]</f>
        <v>23983.120000000003</v>
      </c>
    </row>
    <row r="11" spans="1:25">
      <c r="A11" s="76" t="s">
        <v>359</v>
      </c>
      <c r="B11" s="77" t="s">
        <v>360</v>
      </c>
      <c r="C11" s="76" t="s">
        <v>342</v>
      </c>
      <c r="D11" s="78">
        <v>2728.56</v>
      </c>
      <c r="E11" s="79">
        <v>0.80459999999999998</v>
      </c>
      <c r="F11" s="78">
        <f>ROUND(T_MO[[#This Row],[Encargos Sociais
(%)]]*T_MO[[#This Row],[Salário
(R$)]],2)</f>
        <v>2195.4</v>
      </c>
      <c r="G11" s="79">
        <f>H11/T_MO[[#This Row],[Salário
(R$)]]</f>
        <v>0.19703433312809687</v>
      </c>
      <c r="H11" s="80">
        <v>537.62</v>
      </c>
      <c r="I11" s="79">
        <f>J11/T_MO[[#This Row],[Salário
(R$)]]</f>
        <v>1.0690620693699242E-2</v>
      </c>
      <c r="J11" s="80">
        <v>29.17</v>
      </c>
      <c r="K11" s="79">
        <f>L11/T_MO[[#This Row],[Salário
(R$)]]</f>
        <v>0</v>
      </c>
      <c r="L11" s="81">
        <v>0</v>
      </c>
      <c r="M11" s="79">
        <f>N11/T_MO[[#This Row],[Salário
(R$)]]</f>
        <v>2.0274430468818719E-2</v>
      </c>
      <c r="N11" s="80">
        <v>55.32</v>
      </c>
      <c r="O11" s="79">
        <f>P11/T_MO[[#This Row],[Salário
(R$)]]</f>
        <v>1.2130940862579529E-3</v>
      </c>
      <c r="P11" s="81">
        <v>3.31</v>
      </c>
      <c r="Q11" s="79">
        <f>R11/T_MO[[#This Row],[Salário
(R$)]]</f>
        <v>0</v>
      </c>
      <c r="R11" s="80">
        <v>0</v>
      </c>
      <c r="S11" s="79">
        <f>T11/T_MO[[#This Row],[Salário
(R$)]]</f>
        <v>9.6721347523968701E-2</v>
      </c>
      <c r="T11" s="81">
        <v>263.91000000000003</v>
      </c>
      <c r="U11" s="79">
        <f>V11/T_MO[[#This Row],[Salário
(R$)]]</f>
        <v>2.1256633535637844E-3</v>
      </c>
      <c r="V11" s="80">
        <v>5.8</v>
      </c>
      <c r="W11" s="79">
        <f>X11/T_MO[[#This Row],[Salário
(R$)]]</f>
        <v>1.1326597179464628</v>
      </c>
      <c r="X1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3090.53</v>
      </c>
      <c r="Y11" s="80">
        <f>T_MO[[#This Row],[Encargos Totais
(R$)]]+T_MO[[#This Row],[Salário
(R$)]]</f>
        <v>5819.09</v>
      </c>
    </row>
    <row r="12" spans="1:25">
      <c r="A12" s="76" t="s">
        <v>361</v>
      </c>
      <c r="B12" s="77" t="s">
        <v>362</v>
      </c>
      <c r="C12" s="76" t="s">
        <v>342</v>
      </c>
      <c r="D12" s="78">
        <v>3638.08</v>
      </c>
      <c r="E12" s="79">
        <v>0.80459999999999998</v>
      </c>
      <c r="F12" s="78">
        <f>ROUND(T_MO[[#This Row],[Encargos Sociais
(%)]]*T_MO[[#This Row],[Salário
(R$)]],2)</f>
        <v>2927.2</v>
      </c>
      <c r="G12" s="79">
        <f>H12/T_MO[[#This Row],[Salário
(R$)]]</f>
        <v>0.14777574984607267</v>
      </c>
      <c r="H12" s="80">
        <v>537.62</v>
      </c>
      <c r="I12" s="79">
        <f>J12/T_MO[[#This Row],[Salário
(R$)]]</f>
        <v>8.0179655202744313E-3</v>
      </c>
      <c r="J12" s="80">
        <v>29.17</v>
      </c>
      <c r="K12" s="79">
        <f>L12/T_MO[[#This Row],[Salário
(R$)]]</f>
        <v>0</v>
      </c>
      <c r="L12" s="81">
        <v>0</v>
      </c>
      <c r="M12" s="79">
        <f>N12/T_MO[[#This Row],[Salário
(R$)]]</f>
        <v>2.0615269592752221E-4</v>
      </c>
      <c r="N12" s="80">
        <v>0.75</v>
      </c>
      <c r="O12" s="79">
        <f>P12/T_MO[[#This Row],[Salário
(R$)]]</f>
        <v>9.0982056469346472E-4</v>
      </c>
      <c r="P12" s="81">
        <v>3.31</v>
      </c>
      <c r="Q12" s="79">
        <f>R12/T_MO[[#This Row],[Salário
(R$)]]</f>
        <v>0</v>
      </c>
      <c r="R12" s="80">
        <v>0</v>
      </c>
      <c r="S12" s="79">
        <f>T12/T_MO[[#This Row],[Salário
(R$)]]</f>
        <v>7.2541010642976522E-2</v>
      </c>
      <c r="T12" s="81">
        <v>263.91000000000003</v>
      </c>
      <c r="U12" s="79">
        <f>V12/T_MO[[#This Row],[Salário
(R$)]]</f>
        <v>1.5942475151728384E-3</v>
      </c>
      <c r="V12" s="80">
        <v>5.8</v>
      </c>
      <c r="W12" s="79">
        <f>X12/T_MO[[#This Row],[Salário
(R$)]]</f>
        <v>1.0356451754771747</v>
      </c>
      <c r="X1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3767.7599999999998</v>
      </c>
      <c r="Y12" s="80">
        <f>T_MO[[#This Row],[Encargos Totais
(R$)]]+T_MO[[#This Row],[Salário
(R$)]]</f>
        <v>7405.84</v>
      </c>
    </row>
    <row r="13" spans="1:25">
      <c r="A13" s="76" t="s">
        <v>363</v>
      </c>
      <c r="B13" s="77" t="s">
        <v>364</v>
      </c>
      <c r="C13" s="76" t="s">
        <v>342</v>
      </c>
      <c r="D13" s="78">
        <v>6733.1</v>
      </c>
      <c r="E13" s="79">
        <v>0.80459999999999998</v>
      </c>
      <c r="F13" s="78">
        <f>ROUND(T_MO[[#This Row],[Encargos Sociais
(%)]]*T_MO[[#This Row],[Salário
(R$)]],2)</f>
        <v>5417.45</v>
      </c>
      <c r="G13" s="79">
        <f>H13/T_MO[[#This Row],[Salário
(R$)]]</f>
        <v>7.9847321441832139E-2</v>
      </c>
      <c r="H13" s="80">
        <v>537.62</v>
      </c>
      <c r="I13" s="79">
        <f>J13/T_MO[[#This Row],[Salário
(R$)]]</f>
        <v>4.33232834801206E-3</v>
      </c>
      <c r="J13" s="80">
        <v>29.17</v>
      </c>
      <c r="K13" s="79">
        <f>L13/T_MO[[#This Row],[Salário
(R$)]]</f>
        <v>0</v>
      </c>
      <c r="L13" s="81">
        <v>0</v>
      </c>
      <c r="M13" s="79">
        <f>N13/T_MO[[#This Row],[Salário
(R$)]]</f>
        <v>0</v>
      </c>
      <c r="N13" s="80">
        <v>0</v>
      </c>
      <c r="O13" s="79">
        <f>P13/T_MO[[#This Row],[Salário
(R$)]]</f>
        <v>4.9160119410078561E-4</v>
      </c>
      <c r="P13" s="81">
        <v>3.31</v>
      </c>
      <c r="Q13" s="79">
        <f>R13/T_MO[[#This Row],[Salário
(R$)]]</f>
        <v>0</v>
      </c>
      <c r="R13" s="80">
        <v>0</v>
      </c>
      <c r="S13" s="79">
        <f>T13/T_MO[[#This Row],[Salário
(R$)]]</f>
        <v>3.9195912729649049E-2</v>
      </c>
      <c r="T13" s="81">
        <v>263.91000000000003</v>
      </c>
      <c r="U13" s="79">
        <f>V13/T_MO[[#This Row],[Salário
(R$)]]</f>
        <v>8.6141598966300804E-4</v>
      </c>
      <c r="V13" s="80">
        <v>5.8</v>
      </c>
      <c r="W13" s="79">
        <f>X13/T_MO[[#This Row],[Salário
(R$)]]</f>
        <v>0.92932824404806103</v>
      </c>
      <c r="X1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6257.26</v>
      </c>
      <c r="Y13" s="80">
        <f>T_MO[[#This Row],[Encargos Totais
(R$)]]+T_MO[[#This Row],[Salário
(R$)]]</f>
        <v>12990.36</v>
      </c>
    </row>
    <row r="14" spans="1:25">
      <c r="A14" s="76" t="s">
        <v>365</v>
      </c>
      <c r="B14" s="77" t="s">
        <v>366</v>
      </c>
      <c r="C14" s="76" t="s">
        <v>342</v>
      </c>
      <c r="D14" s="78">
        <v>1269.44</v>
      </c>
      <c r="E14" s="79">
        <v>0.77480000000000004</v>
      </c>
      <c r="F14" s="78">
        <f>ROUND(T_MO[[#This Row],[Encargos Sociais
(%)]]*T_MO[[#This Row],[Salário
(R$)]],2)</f>
        <v>983.56</v>
      </c>
      <c r="G14" s="79">
        <f>H14/T_MO[[#This Row],[Salário
(R$)]]</f>
        <v>0.4235095790269725</v>
      </c>
      <c r="H14" s="80">
        <v>537.62</v>
      </c>
      <c r="I14" s="79">
        <f>J14/T_MO[[#This Row],[Salário
(R$)]]</f>
        <v>0</v>
      </c>
      <c r="J14" s="80">
        <v>0</v>
      </c>
      <c r="K14" s="79">
        <f>L14/T_MO[[#This Row],[Salário
(R$)]]</f>
        <v>1.4573355180236955E-3</v>
      </c>
      <c r="L14" s="81">
        <v>1.85</v>
      </c>
      <c r="M14" s="79">
        <f>N14/T_MO[[#This Row],[Salário
(R$)]]</f>
        <v>0.11254568943786236</v>
      </c>
      <c r="N14" s="80">
        <v>142.87</v>
      </c>
      <c r="O14" s="79">
        <f>P14/T_MO[[#This Row],[Salário
(R$)]]</f>
        <v>2.8358961431812451E-3</v>
      </c>
      <c r="P14" s="81">
        <v>3.6</v>
      </c>
      <c r="Q14" s="79">
        <f>R14/T_MO[[#This Row],[Salário
(R$)]]</f>
        <v>0</v>
      </c>
      <c r="R14" s="80">
        <v>0</v>
      </c>
      <c r="S14" s="79">
        <f>T14/T_MO[[#This Row],[Salário
(R$)]]</f>
        <v>0.20789481976304514</v>
      </c>
      <c r="T14" s="81">
        <v>263.91000000000003</v>
      </c>
      <c r="U14" s="79">
        <f>V14/T_MO[[#This Row],[Salário
(R$)]]</f>
        <v>4.5689437862364507E-3</v>
      </c>
      <c r="V14" s="80">
        <v>5.8</v>
      </c>
      <c r="W14" s="79">
        <f>X14/T_MO[[#This Row],[Salário
(R$)]]</f>
        <v>1.5276105999495839</v>
      </c>
      <c r="X1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1939.21</v>
      </c>
      <c r="Y14" s="80">
        <f>T_MO[[#This Row],[Encargos Totais
(R$)]]+T_MO[[#This Row],[Salário
(R$)]]</f>
        <v>3208.65</v>
      </c>
    </row>
    <row r="15" spans="1:25">
      <c r="A15" s="76" t="s">
        <v>65</v>
      </c>
      <c r="B15" s="77" t="s">
        <v>367</v>
      </c>
      <c r="C15" s="76" t="s">
        <v>342</v>
      </c>
      <c r="D15" s="78">
        <v>1571.81</v>
      </c>
      <c r="E15" s="79">
        <v>0.77600000000000002</v>
      </c>
      <c r="F15" s="78">
        <f>ROUND(T_MO[[#This Row],[Encargos Sociais
(%)]]*T_MO[[#This Row],[Salário
(R$)]],2)</f>
        <v>1219.72</v>
      </c>
      <c r="G15" s="79">
        <f>H15/T_MO[[#This Row],[Salário
(R$)]]</f>
        <v>0.34203879603768905</v>
      </c>
      <c r="H15" s="80">
        <v>537.62</v>
      </c>
      <c r="I15" s="79">
        <f>J15/T_MO[[#This Row],[Salário
(R$)]]</f>
        <v>0</v>
      </c>
      <c r="J15" s="80">
        <v>0</v>
      </c>
      <c r="K15" s="79">
        <f>L15/T_MO[[#This Row],[Salário
(R$)]]</f>
        <v>0</v>
      </c>
      <c r="L15" s="81">
        <v>0</v>
      </c>
      <c r="M15" s="79">
        <f>N15/T_MO[[#This Row],[Salário
(R$)]]</f>
        <v>7.9348012800529333E-2</v>
      </c>
      <c r="N15" s="80">
        <v>124.72</v>
      </c>
      <c r="O15" s="79">
        <f>P15/T_MO[[#This Row],[Salário
(R$)]]</f>
        <v>2.2012838701878728E-3</v>
      </c>
      <c r="P15" s="81">
        <v>3.46</v>
      </c>
      <c r="Q15" s="79">
        <f>R15/T_MO[[#This Row],[Salário
(R$)]]</f>
        <v>0</v>
      </c>
      <c r="R15" s="80">
        <v>0</v>
      </c>
      <c r="S15" s="79">
        <f>T15/T_MO[[#This Row],[Salário
(R$)]]</f>
        <v>0.16790197288476344</v>
      </c>
      <c r="T15" s="81">
        <v>263.91000000000003</v>
      </c>
      <c r="U15" s="79">
        <f>V15/T_MO[[#This Row],[Salário
(R$)]]</f>
        <v>3.6900134240143529E-3</v>
      </c>
      <c r="V15" s="80">
        <v>5.8</v>
      </c>
      <c r="W15" s="79">
        <f>X15/T_MO[[#This Row],[Salário
(R$)]]</f>
        <v>1.3711771779031818</v>
      </c>
      <c r="X1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2155.23</v>
      </c>
      <c r="Y15" s="80">
        <f>T_MO[[#This Row],[Encargos Totais
(R$)]]+T_MO[[#This Row],[Salário
(R$)]]</f>
        <v>3727.04</v>
      </c>
    </row>
    <row r="16" spans="1:25">
      <c r="A16" s="76" t="s">
        <v>368</v>
      </c>
      <c r="B16" s="77" t="s">
        <v>369</v>
      </c>
      <c r="C16" s="76" t="s">
        <v>342</v>
      </c>
      <c r="D16" s="78">
        <v>1483.28</v>
      </c>
      <c r="E16" s="79">
        <v>0.77190000000000003</v>
      </c>
      <c r="F16" s="78">
        <f>ROUND(T_MO[[#This Row],[Encargos Sociais
(%)]]*T_MO[[#This Row],[Salário
(R$)]],2)</f>
        <v>1144.94</v>
      </c>
      <c r="G16" s="79">
        <f>H16/T_MO[[#This Row],[Salário
(R$)]]</f>
        <v>0.36245348147349121</v>
      </c>
      <c r="H16" s="80">
        <v>537.62</v>
      </c>
      <c r="I16" s="79">
        <f>J16/T_MO[[#This Row],[Salário
(R$)]]</f>
        <v>0</v>
      </c>
      <c r="J16" s="80">
        <v>0</v>
      </c>
      <c r="K16" s="79">
        <f>L16/T_MO[[#This Row],[Salário
(R$)]]</f>
        <v>2.5686316811390974E-3</v>
      </c>
      <c r="L16" s="81">
        <v>3.81</v>
      </c>
      <c r="M16" s="79">
        <f>N16/T_MO[[#This Row],[Salário
(R$)]]</f>
        <v>8.7670567930532337E-2</v>
      </c>
      <c r="N16" s="80">
        <v>130.04</v>
      </c>
      <c r="O16" s="79">
        <f>P16/T_MO[[#This Row],[Salário
(R$)]]</f>
        <v>2.1506391241033385E-3</v>
      </c>
      <c r="P16" s="81">
        <v>3.19</v>
      </c>
      <c r="Q16" s="79">
        <f>R16/T_MO[[#This Row],[Salário
(R$)]]</f>
        <v>0</v>
      </c>
      <c r="R16" s="80">
        <v>0</v>
      </c>
      <c r="S16" s="79">
        <f>T16/T_MO[[#This Row],[Salário
(R$)]]</f>
        <v>0.17792325117307592</v>
      </c>
      <c r="T16" s="81">
        <v>263.91000000000003</v>
      </c>
      <c r="U16" s="79">
        <f>V16/T_MO[[#This Row],[Salário
(R$)]]</f>
        <v>3.9102529529151612E-3</v>
      </c>
      <c r="V16" s="80">
        <v>5.8</v>
      </c>
      <c r="W16" s="79">
        <f>X16/T_MO[[#This Row],[Salário
(R$)]]</f>
        <v>1.4085742408715822</v>
      </c>
      <c r="X1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2089.3100000000004</v>
      </c>
      <c r="Y16" s="80">
        <f>T_MO[[#This Row],[Encargos Totais
(R$)]]+T_MO[[#This Row],[Salário
(R$)]]</f>
        <v>3572.59</v>
      </c>
    </row>
    <row r="17" spans="1:25">
      <c r="A17" s="76" t="s">
        <v>122</v>
      </c>
      <c r="B17" s="77" t="s">
        <v>370</v>
      </c>
      <c r="C17" s="76" t="s">
        <v>342</v>
      </c>
      <c r="D17" s="78">
        <v>1275.55</v>
      </c>
      <c r="E17" s="79">
        <v>0.79949999999999999</v>
      </c>
      <c r="F17" s="78">
        <f>ROUND(T_MO[[#This Row],[Encargos Sociais
(%)]]*T_MO[[#This Row],[Salário
(R$)]],2)</f>
        <v>1019.8</v>
      </c>
      <c r="G17" s="79">
        <f>H17/T_MO[[#This Row],[Salário
(R$)]]</f>
        <v>0.42148092979499041</v>
      </c>
      <c r="H17" s="80">
        <v>537.62</v>
      </c>
      <c r="I17" s="79">
        <f>J17/T_MO[[#This Row],[Salário
(R$)]]</f>
        <v>2.7838971424091568E-2</v>
      </c>
      <c r="J17" s="80">
        <v>35.51</v>
      </c>
      <c r="K17" s="79">
        <f>L17/T_MO[[#This Row],[Salário
(R$)]]</f>
        <v>1.2622006193406766E-3</v>
      </c>
      <c r="L17" s="81">
        <v>1.61</v>
      </c>
      <c r="M17" s="79">
        <f>N17/T_MO[[#This Row],[Salário
(R$)]]</f>
        <v>0.11171651444474932</v>
      </c>
      <c r="N17" s="80">
        <v>142.5</v>
      </c>
      <c r="O17" s="79">
        <f>P17/T_MO[[#This Row],[Salário
(R$)]]</f>
        <v>2.6027987926776682E-3</v>
      </c>
      <c r="P17" s="81">
        <v>3.32</v>
      </c>
      <c r="Q17" s="79">
        <f>R17/T_MO[[#This Row],[Salário
(R$)]]</f>
        <v>0</v>
      </c>
      <c r="R17" s="80">
        <v>0</v>
      </c>
      <c r="S17" s="79">
        <f>T17/T_MO[[#This Row],[Salário
(R$)]]</f>
        <v>0.20689898475167579</v>
      </c>
      <c r="T17" s="81">
        <v>263.91000000000003</v>
      </c>
      <c r="U17" s="79">
        <f>V17/T_MO[[#This Row],[Salário
(R$)]]</f>
        <v>4.5470581317862881E-3</v>
      </c>
      <c r="V17" s="80">
        <v>5.8</v>
      </c>
      <c r="W17" s="79">
        <f>X17/T_MO[[#This Row],[Salário
(R$)]]</f>
        <v>1.5758457136137352</v>
      </c>
      <c r="X1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2010.07</v>
      </c>
      <c r="Y17" s="80">
        <f>T_MO[[#This Row],[Encargos Totais
(R$)]]+T_MO[[#This Row],[Salário
(R$)]]</f>
        <v>3285.62</v>
      </c>
    </row>
    <row r="18" spans="1:25">
      <c r="A18" s="76" t="s">
        <v>371</v>
      </c>
      <c r="B18" s="77" t="s">
        <v>372</v>
      </c>
      <c r="C18" s="76" t="s">
        <v>342</v>
      </c>
      <c r="D18" s="78">
        <v>2844.45</v>
      </c>
      <c r="E18" s="79">
        <v>0.79849999999999999</v>
      </c>
      <c r="F18" s="78">
        <f>ROUND(T_MO[[#This Row],[Encargos Sociais
(%)]]*T_MO[[#This Row],[Salário
(R$)]],2)</f>
        <v>2271.29</v>
      </c>
      <c r="G18" s="79">
        <f>H18/T_MO[[#This Row],[Salário
(R$)]]</f>
        <v>0.1890066620963631</v>
      </c>
      <c r="H18" s="80">
        <v>537.62</v>
      </c>
      <c r="I18" s="79">
        <f>J18/T_MO[[#This Row],[Salário
(R$)]]</f>
        <v>1.0255058095589659E-2</v>
      </c>
      <c r="J18" s="80">
        <v>29.17</v>
      </c>
      <c r="K18" s="79">
        <f>L18/T_MO[[#This Row],[Salário
(R$)]]</f>
        <v>0</v>
      </c>
      <c r="L18" s="81">
        <v>0</v>
      </c>
      <c r="M18" s="79">
        <f>N18/T_MO[[#This Row],[Salário
(R$)]]</f>
        <v>1.7001529293888099E-2</v>
      </c>
      <c r="N18" s="80">
        <v>48.36</v>
      </c>
      <c r="O18" s="79">
        <f>P18/T_MO[[#This Row],[Salário
(R$)]]</f>
        <v>1.1531227478071332E-3</v>
      </c>
      <c r="P18" s="81">
        <v>3.28</v>
      </c>
      <c r="Q18" s="79">
        <f>R18/T_MO[[#This Row],[Salário
(R$)]]</f>
        <v>0</v>
      </c>
      <c r="R18" s="80">
        <v>0</v>
      </c>
      <c r="S18" s="79">
        <f>T18/T_MO[[#This Row],[Salário
(R$)]]</f>
        <v>9.2780678162737981E-2</v>
      </c>
      <c r="T18" s="81">
        <v>263.91000000000003</v>
      </c>
      <c r="U18" s="79">
        <f>V18/T_MO[[#This Row],[Salário
(R$)]]</f>
        <v>2.0390585174638333E-3</v>
      </c>
      <c r="V18" s="80">
        <v>5.8</v>
      </c>
      <c r="W18" s="79">
        <f>X18/T_MO[[#This Row],[Salário
(R$)]]</f>
        <v>1.1107349399708206</v>
      </c>
      <c r="X1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3159.4300000000003</v>
      </c>
      <c r="Y18" s="80">
        <f>T_MO[[#This Row],[Encargos Totais
(R$)]]+T_MO[[#This Row],[Salário
(R$)]]</f>
        <v>6003.88</v>
      </c>
    </row>
    <row r="19" spans="1:25">
      <c r="A19" s="76" t="s">
        <v>103</v>
      </c>
      <c r="B19" s="77" t="s">
        <v>373</v>
      </c>
      <c r="C19" s="76" t="s">
        <v>342</v>
      </c>
      <c r="D19" s="78">
        <v>3792.61</v>
      </c>
      <c r="E19" s="79">
        <v>0.79849999999999999</v>
      </c>
      <c r="F19" s="78">
        <f>ROUND(T_MO[[#This Row],[Encargos Sociais
(%)]]*T_MO[[#This Row],[Salário
(R$)]],2)</f>
        <v>3028.4</v>
      </c>
      <c r="G19" s="79">
        <f>H19/T_MO[[#This Row],[Salário
(R$)]]</f>
        <v>0.14175462280593049</v>
      </c>
      <c r="H19" s="80">
        <v>537.62</v>
      </c>
      <c r="I19" s="79">
        <f>J19/T_MO[[#This Row],[Salário
(R$)]]</f>
        <v>7.6912732920073517E-3</v>
      </c>
      <c r="J19" s="80">
        <v>29.17</v>
      </c>
      <c r="K19" s="79">
        <f>L19/T_MO[[#This Row],[Salário
(R$)]]</f>
        <v>0</v>
      </c>
      <c r="L19" s="81">
        <v>0</v>
      </c>
      <c r="M19" s="79">
        <f>N19/T_MO[[#This Row],[Salário
(R$)]]</f>
        <v>0</v>
      </c>
      <c r="N19" s="80">
        <v>0</v>
      </c>
      <c r="O19" s="79">
        <f>P19/T_MO[[#This Row],[Salário
(R$)]]</f>
        <v>8.6483978052053856E-4</v>
      </c>
      <c r="P19" s="81">
        <v>3.28</v>
      </c>
      <c r="Q19" s="79">
        <f>R19/T_MO[[#This Row],[Salário
(R$)]]</f>
        <v>0</v>
      </c>
      <c r="R19" s="80">
        <v>0</v>
      </c>
      <c r="S19" s="79">
        <f>T19/T_MO[[#This Row],[Salário
(R$)]]</f>
        <v>6.9585325145480298E-2</v>
      </c>
      <c r="T19" s="81">
        <v>263.91000000000003</v>
      </c>
      <c r="U19" s="79">
        <f>V19/T_MO[[#This Row],[Salário
(R$)]]</f>
        <v>1.5292898557985133E-3</v>
      </c>
      <c r="V19" s="80">
        <v>5.8</v>
      </c>
      <c r="W19" s="79">
        <f>X19/T_MO[[#This Row],[Salário
(R$)]]</f>
        <v>1.0199255921383954</v>
      </c>
      <c r="X1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3868.1800000000003</v>
      </c>
      <c r="Y19" s="80">
        <f>T_MO[[#This Row],[Encargos Totais
(R$)]]+T_MO[[#This Row],[Salário
(R$)]]</f>
        <v>7660.7900000000009</v>
      </c>
    </row>
    <row r="20" spans="1:25">
      <c r="A20" s="76" t="s">
        <v>374</v>
      </c>
      <c r="B20" s="77" t="s">
        <v>375</v>
      </c>
      <c r="C20" s="76" t="s">
        <v>342</v>
      </c>
      <c r="D20" s="78">
        <v>6271.87</v>
      </c>
      <c r="E20" s="79">
        <v>0.79849999999999999</v>
      </c>
      <c r="F20" s="78">
        <f>ROUND(T_MO[[#This Row],[Encargos Sociais
(%)]]*T_MO[[#This Row],[Salário
(R$)]],2)</f>
        <v>5008.09</v>
      </c>
      <c r="G20" s="79">
        <f>H20/T_MO[[#This Row],[Salário
(R$)]]</f>
        <v>8.5719251196214208E-2</v>
      </c>
      <c r="H20" s="80">
        <v>537.62</v>
      </c>
      <c r="I20" s="79">
        <f>J20/T_MO[[#This Row],[Salário
(R$)]]</f>
        <v>4.6509254815549437E-3</v>
      </c>
      <c r="J20" s="80">
        <v>29.17</v>
      </c>
      <c r="K20" s="79">
        <f>L20/T_MO[[#This Row],[Salário
(R$)]]</f>
        <v>0</v>
      </c>
      <c r="L20" s="81">
        <v>0</v>
      </c>
      <c r="M20" s="79">
        <f>N20/T_MO[[#This Row],[Salário
(R$)]]</f>
        <v>0</v>
      </c>
      <c r="N20" s="80">
        <v>0</v>
      </c>
      <c r="O20" s="79">
        <f>P20/T_MO[[#This Row],[Salário
(R$)]]</f>
        <v>5.2297002329448786E-4</v>
      </c>
      <c r="P20" s="81">
        <v>3.28</v>
      </c>
      <c r="Q20" s="79">
        <f>R20/T_MO[[#This Row],[Salário
(R$)]]</f>
        <v>0</v>
      </c>
      <c r="R20" s="80">
        <v>0</v>
      </c>
      <c r="S20" s="79">
        <f>T20/T_MO[[#This Row],[Salário
(R$)]]</f>
        <v>4.2078359404770831E-2</v>
      </c>
      <c r="T20" s="81">
        <v>263.91000000000003</v>
      </c>
      <c r="U20" s="79">
        <f>V20/T_MO[[#This Row],[Salário
(R$)]]</f>
        <v>9.2476406558171639E-4</v>
      </c>
      <c r="V20" s="80">
        <v>5.8</v>
      </c>
      <c r="W20" s="79">
        <f>X20/T_MO[[#This Row],[Salário
(R$)]]</f>
        <v>0.93239655796437104</v>
      </c>
      <c r="X2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5847.87</v>
      </c>
      <c r="Y20" s="80">
        <f>T_MO[[#This Row],[Encargos Totais
(R$)]]+T_MO[[#This Row],[Salário
(R$)]]</f>
        <v>12119.74</v>
      </c>
    </row>
    <row r="21" spans="1:25">
      <c r="A21" s="76" t="s">
        <v>376</v>
      </c>
      <c r="B21" s="77" t="s">
        <v>377</v>
      </c>
      <c r="C21" s="76" t="s">
        <v>342</v>
      </c>
      <c r="D21" s="78">
        <v>3363.05</v>
      </c>
      <c r="E21" s="79">
        <v>0.8</v>
      </c>
      <c r="F21" s="78">
        <f>ROUND(T_MO[[#This Row],[Encargos Sociais
(%)]]*T_MO[[#This Row],[Salário
(R$)]],2)</f>
        <v>2690.44</v>
      </c>
      <c r="G21" s="79">
        <f>H21/T_MO[[#This Row],[Salário
(R$)]]</f>
        <v>0.15986084060599753</v>
      </c>
      <c r="H21" s="80">
        <v>537.62</v>
      </c>
      <c r="I21" s="79">
        <f>J21/T_MO[[#This Row],[Salário
(R$)]]</f>
        <v>0</v>
      </c>
      <c r="J21" s="80">
        <v>0</v>
      </c>
      <c r="K21" s="79">
        <f>L21/T_MO[[#This Row],[Salário
(R$)]]</f>
        <v>0</v>
      </c>
      <c r="L21" s="81">
        <v>0</v>
      </c>
      <c r="M21" s="79">
        <f>N21/T_MO[[#This Row],[Salário
(R$)]]</f>
        <v>5.1292725353473782E-3</v>
      </c>
      <c r="N21" s="80">
        <v>17.25</v>
      </c>
      <c r="O21" s="79">
        <f>P21/T_MO[[#This Row],[Salário
(R$)]]</f>
        <v>8.9204739745171789E-4</v>
      </c>
      <c r="P21" s="81">
        <v>3</v>
      </c>
      <c r="Q21" s="79">
        <f>R21/T_MO[[#This Row],[Salário
(R$)]]</f>
        <v>0</v>
      </c>
      <c r="R21" s="80">
        <v>0</v>
      </c>
      <c r="S21" s="79">
        <f>T21/T_MO[[#This Row],[Salário
(R$)]]</f>
        <v>7.8473409553827631E-2</v>
      </c>
      <c r="T21" s="81">
        <v>263.91000000000003</v>
      </c>
      <c r="U21" s="79">
        <f>V21/T_MO[[#This Row],[Salário
(R$)]]</f>
        <v>1.7246249684066545E-3</v>
      </c>
      <c r="V21" s="80">
        <v>5.8</v>
      </c>
      <c r="W21" s="79">
        <f>X21/T_MO[[#This Row],[Salário
(R$)]]</f>
        <v>1.0460801950610308</v>
      </c>
      <c r="X2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3518.02</v>
      </c>
      <c r="Y21" s="80">
        <f>T_MO[[#This Row],[Encargos Totais
(R$)]]+T_MO[[#This Row],[Salário
(R$)]]</f>
        <v>6881.07</v>
      </c>
    </row>
    <row r="22" spans="1:25">
      <c r="A22" s="76" t="s">
        <v>378</v>
      </c>
      <c r="B22" s="77" t="s">
        <v>379</v>
      </c>
      <c r="C22" s="76" t="s">
        <v>342</v>
      </c>
      <c r="D22" s="78">
        <v>3801.05</v>
      </c>
      <c r="E22" s="79">
        <v>0.79849999999999999</v>
      </c>
      <c r="F22" s="78">
        <f>ROUND(T_MO[[#This Row],[Encargos Sociais
(%)]]*T_MO[[#This Row],[Salário
(R$)]],2)</f>
        <v>3035.14</v>
      </c>
      <c r="G22" s="79">
        <f>H22/T_MO[[#This Row],[Salário
(R$)]]</f>
        <v>0.14143986530037753</v>
      </c>
      <c r="H22" s="80">
        <v>537.62</v>
      </c>
      <c r="I22" s="79">
        <f>J22/T_MO[[#This Row],[Salário
(R$)]]</f>
        <v>0</v>
      </c>
      <c r="J22" s="80">
        <v>0</v>
      </c>
      <c r="K22" s="79">
        <f>L22/T_MO[[#This Row],[Salário
(R$)]]</f>
        <v>0</v>
      </c>
      <c r="L22" s="81">
        <v>0</v>
      </c>
      <c r="M22" s="79">
        <f>N22/T_MO[[#This Row],[Salário
(R$)]]</f>
        <v>0</v>
      </c>
      <c r="N22" s="80">
        <v>0</v>
      </c>
      <c r="O22" s="79">
        <f>P22/T_MO[[#This Row],[Salário
(R$)]]</f>
        <v>7.3926941239920547E-4</v>
      </c>
      <c r="P22" s="81">
        <v>2.81</v>
      </c>
      <c r="Q22" s="79">
        <f>R22/T_MO[[#This Row],[Salário
(R$)]]</f>
        <v>0</v>
      </c>
      <c r="R22" s="80">
        <v>0</v>
      </c>
      <c r="S22" s="79">
        <f>T22/T_MO[[#This Row],[Salário
(R$)]]</f>
        <v>6.9430815169492649E-2</v>
      </c>
      <c r="T22" s="81">
        <v>263.91000000000003</v>
      </c>
      <c r="U22" s="79">
        <f>V22/T_MO[[#This Row],[Salário
(R$)]]</f>
        <v>1.5258941608239827E-3</v>
      </c>
      <c r="V22" s="80">
        <v>5.8</v>
      </c>
      <c r="W22" s="79">
        <f>X22/T_MO[[#This Row],[Salário
(R$)]]</f>
        <v>1.0116362584022836</v>
      </c>
      <c r="X2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3845.2799999999997</v>
      </c>
      <c r="Y22" s="80">
        <f>T_MO[[#This Row],[Encargos Totais
(R$)]]+T_MO[[#This Row],[Salário
(R$)]]</f>
        <v>7646.33</v>
      </c>
    </row>
    <row r="23" spans="1:25">
      <c r="A23" s="76" t="s">
        <v>380</v>
      </c>
      <c r="B23" s="77" t="s">
        <v>381</v>
      </c>
      <c r="C23" s="76" t="s">
        <v>342</v>
      </c>
      <c r="D23" s="78">
        <v>5068.07</v>
      </c>
      <c r="E23" s="79">
        <v>0.79849999999999999</v>
      </c>
      <c r="F23" s="78">
        <f>ROUND(T_MO[[#This Row],[Encargos Sociais
(%)]]*T_MO[[#This Row],[Salário
(R$)]],2)</f>
        <v>4046.85</v>
      </c>
      <c r="G23" s="79">
        <f>H23/T_MO[[#This Row],[Salário
(R$)]]</f>
        <v>0.10607982920520041</v>
      </c>
      <c r="H23" s="80">
        <v>537.62</v>
      </c>
      <c r="I23" s="79">
        <f>J23/T_MO[[#This Row],[Salário
(R$)]]</f>
        <v>0</v>
      </c>
      <c r="J23" s="80">
        <v>0</v>
      </c>
      <c r="K23" s="79">
        <f>L23/T_MO[[#This Row],[Salário
(R$)]]</f>
        <v>0</v>
      </c>
      <c r="L23" s="81">
        <v>0</v>
      </c>
      <c r="M23" s="79">
        <f>N23/T_MO[[#This Row],[Salário
(R$)]]</f>
        <v>0</v>
      </c>
      <c r="N23" s="80">
        <v>0</v>
      </c>
      <c r="O23" s="79">
        <f>P23/T_MO[[#This Row],[Salário
(R$)]]</f>
        <v>5.5445169462931649E-4</v>
      </c>
      <c r="P23" s="81">
        <v>2.81</v>
      </c>
      <c r="Q23" s="79">
        <f>R23/T_MO[[#This Row],[Salário
(R$)]]</f>
        <v>0</v>
      </c>
      <c r="R23" s="80">
        <v>0</v>
      </c>
      <c r="S23" s="79">
        <f>T23/T_MO[[#This Row],[Salário
(R$)]]</f>
        <v>5.2073077127979692E-2</v>
      </c>
      <c r="T23" s="81">
        <v>263.91000000000003</v>
      </c>
      <c r="U23" s="79">
        <f>V23/T_MO[[#This Row],[Salário
(R$)]]</f>
        <v>1.1444198679181621E-3</v>
      </c>
      <c r="V23" s="80">
        <v>5.8</v>
      </c>
      <c r="W23" s="79">
        <f>X23/T_MO[[#This Row],[Salário
(R$)]]</f>
        <v>0.95835100935859219</v>
      </c>
      <c r="X2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4856.99</v>
      </c>
      <c r="Y23" s="80">
        <f>T_MO[[#This Row],[Encargos Totais
(R$)]]+T_MO[[#This Row],[Salário
(R$)]]</f>
        <v>9925.06</v>
      </c>
    </row>
    <row r="24" spans="1:25">
      <c r="A24" s="76" t="s">
        <v>382</v>
      </c>
      <c r="B24" s="77" t="s">
        <v>383</v>
      </c>
      <c r="C24" s="76" t="s">
        <v>342</v>
      </c>
      <c r="D24" s="78">
        <v>9991.99</v>
      </c>
      <c r="E24" s="79">
        <v>0.79849999999999999</v>
      </c>
      <c r="F24" s="78">
        <f>ROUND(T_MO[[#This Row],[Encargos Sociais
(%)]]*T_MO[[#This Row],[Salário
(R$)]],2)</f>
        <v>7978.6</v>
      </c>
      <c r="G24" s="79">
        <f>H24/T_MO[[#This Row],[Salário
(R$)]]</f>
        <v>5.380509788340461E-2</v>
      </c>
      <c r="H24" s="80">
        <v>537.62</v>
      </c>
      <c r="I24" s="79">
        <f>J24/T_MO[[#This Row],[Salário
(R$)]]</f>
        <v>0</v>
      </c>
      <c r="J24" s="80">
        <v>0</v>
      </c>
      <c r="K24" s="79">
        <f>L24/T_MO[[#This Row],[Salário
(R$)]]</f>
        <v>0</v>
      </c>
      <c r="L24" s="81">
        <v>0</v>
      </c>
      <c r="M24" s="79">
        <f>N24/T_MO[[#This Row],[Salário
(R$)]]</f>
        <v>0</v>
      </c>
      <c r="N24" s="80">
        <v>0</v>
      </c>
      <c r="O24" s="79">
        <f>P24/T_MO[[#This Row],[Salário
(R$)]]</f>
        <v>2.8122526143440897E-4</v>
      </c>
      <c r="P24" s="81">
        <v>2.81</v>
      </c>
      <c r="Q24" s="79">
        <f>R24/T_MO[[#This Row],[Salário
(R$)]]</f>
        <v>0</v>
      </c>
      <c r="R24" s="80">
        <v>0</v>
      </c>
      <c r="S24" s="79">
        <f>T24/T_MO[[#This Row],[Salário
(R$)]]</f>
        <v>2.6412156137065792E-2</v>
      </c>
      <c r="T24" s="81">
        <v>263.91000000000003</v>
      </c>
      <c r="U24" s="79">
        <f>V24/T_MO[[#This Row],[Salário
(R$)]]</f>
        <v>5.8046495242689391E-4</v>
      </c>
      <c r="V24" s="80">
        <v>5.8</v>
      </c>
      <c r="W24" s="79">
        <f>X24/T_MO[[#This Row],[Salário
(R$)]]</f>
        <v>0.87957854241247235</v>
      </c>
      <c r="X2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8788.74</v>
      </c>
      <c r="Y24" s="80">
        <f>T_MO[[#This Row],[Encargos Totais
(R$)]]+T_MO[[#This Row],[Salário
(R$)]]</f>
        <v>18780.73</v>
      </c>
    </row>
    <row r="25" spans="1:25">
      <c r="A25" s="76" t="s">
        <v>384</v>
      </c>
      <c r="B25" s="77" t="s">
        <v>385</v>
      </c>
      <c r="C25" s="76" t="s">
        <v>342</v>
      </c>
      <c r="D25" s="78">
        <v>15086.97</v>
      </c>
      <c r="E25" s="79">
        <v>0.79800000000000004</v>
      </c>
      <c r="F25" s="78">
        <f>ROUND(T_MO[[#This Row],[Encargos Sociais
(%)]]*T_MO[[#This Row],[Salário
(R$)]],2)</f>
        <v>12039.4</v>
      </c>
      <c r="G25" s="79">
        <f>H25/T_MO[[#This Row],[Salário
(R$)]]</f>
        <v>3.5634723208172354E-2</v>
      </c>
      <c r="H25" s="80">
        <v>537.62</v>
      </c>
      <c r="I25" s="79">
        <f>J25/T_MO[[#This Row],[Salário
(R$)]]</f>
        <v>0</v>
      </c>
      <c r="J25" s="80">
        <v>0</v>
      </c>
      <c r="K25" s="79">
        <f>L25/T_MO[[#This Row],[Salário
(R$)]]</f>
        <v>0</v>
      </c>
      <c r="L25" s="81">
        <v>0</v>
      </c>
      <c r="M25" s="79">
        <f>N25/T_MO[[#This Row],[Salário
(R$)]]</f>
        <v>0</v>
      </c>
      <c r="N25" s="80">
        <v>0</v>
      </c>
      <c r="O25" s="79">
        <f>P25/T_MO[[#This Row],[Salário
(R$)]]</f>
        <v>1.9685861375743442E-4</v>
      </c>
      <c r="P25" s="81">
        <v>2.97</v>
      </c>
      <c r="Q25" s="79">
        <f>R25/T_MO[[#This Row],[Salário
(R$)]]</f>
        <v>0</v>
      </c>
      <c r="R25" s="80">
        <v>0</v>
      </c>
      <c r="S25" s="79">
        <f>T25/T_MO[[#This Row],[Salário
(R$)]]</f>
        <v>1.7492578032567176E-2</v>
      </c>
      <c r="T25" s="81">
        <v>263.91000000000003</v>
      </c>
      <c r="U25" s="79">
        <f>V25/T_MO[[#This Row],[Salário
(R$)]]</f>
        <v>3.8443769690004023E-4</v>
      </c>
      <c r="V25" s="80">
        <v>5.8</v>
      </c>
      <c r="W25" s="79">
        <f>X25/T_MO[[#This Row],[Salário
(R$)]]</f>
        <v>0.85170846100973219</v>
      </c>
      <c r="X2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12849.699999999999</v>
      </c>
      <c r="Y25" s="80">
        <f>T_MO[[#This Row],[Encargos Totais
(R$)]]+T_MO[[#This Row],[Salário
(R$)]]</f>
        <v>27936.67</v>
      </c>
    </row>
    <row r="26" spans="1:25">
      <c r="A26" s="76" t="s">
        <v>386</v>
      </c>
      <c r="B26" s="77" t="s">
        <v>387</v>
      </c>
      <c r="C26" s="76" t="s">
        <v>342</v>
      </c>
      <c r="D26" s="78">
        <v>4551.1499999999996</v>
      </c>
      <c r="E26" s="79">
        <v>0.79849999999999999</v>
      </c>
      <c r="F26" s="78">
        <f>ROUND(T_MO[[#This Row],[Encargos Sociais
(%)]]*T_MO[[#This Row],[Salário
(R$)]],2)</f>
        <v>3634.09</v>
      </c>
      <c r="G26" s="79">
        <f>H26/T_MO[[#This Row],[Salário
(R$)]]</f>
        <v>0.11812838513342783</v>
      </c>
      <c r="H26" s="80">
        <v>537.62</v>
      </c>
      <c r="I26" s="79">
        <f>J26/T_MO[[#This Row],[Salário
(R$)]]</f>
        <v>0</v>
      </c>
      <c r="J26" s="80">
        <v>0</v>
      </c>
      <c r="K26" s="79">
        <f>L26/T_MO[[#This Row],[Salário
(R$)]]</f>
        <v>0</v>
      </c>
      <c r="L26" s="81">
        <v>0</v>
      </c>
      <c r="M26" s="79">
        <f>N26/T_MO[[#This Row],[Salário
(R$)]]</f>
        <v>0</v>
      </c>
      <c r="N26" s="80">
        <v>0</v>
      </c>
      <c r="O26" s="79">
        <f>P26/T_MO[[#This Row],[Salário
(R$)]]</f>
        <v>6.6576579545829073E-4</v>
      </c>
      <c r="P26" s="81">
        <v>3.03</v>
      </c>
      <c r="Q26" s="79">
        <f>R26/T_MO[[#This Row],[Salário
(R$)]]</f>
        <v>0</v>
      </c>
      <c r="R26" s="80">
        <v>0</v>
      </c>
      <c r="S26" s="79">
        <f>T26/T_MO[[#This Row],[Salário
(R$)]]</f>
        <v>5.798754161036223E-2</v>
      </c>
      <c r="T26" s="81">
        <v>263.91000000000003</v>
      </c>
      <c r="U26" s="79">
        <f>V26/T_MO[[#This Row],[Salário
(R$)]]</f>
        <v>1.2744031728244511E-3</v>
      </c>
      <c r="V26" s="80">
        <v>5.8</v>
      </c>
      <c r="W26" s="79">
        <f>X26/T_MO[[#This Row],[Salário
(R$)]]</f>
        <v>0.97655537611372956</v>
      </c>
      <c r="X2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4444.45</v>
      </c>
      <c r="Y26" s="80">
        <f>T_MO[[#This Row],[Encargos Totais
(R$)]]+T_MO[[#This Row],[Salário
(R$)]]</f>
        <v>8995.5999999999985</v>
      </c>
    </row>
    <row r="27" spans="1:25">
      <c r="A27" s="76" t="s">
        <v>388</v>
      </c>
      <c r="B27" s="77" t="s">
        <v>389</v>
      </c>
      <c r="C27" s="76" t="s">
        <v>342</v>
      </c>
      <c r="D27" s="78">
        <v>6068.21</v>
      </c>
      <c r="E27" s="79">
        <v>0.79849999999999999</v>
      </c>
      <c r="F27" s="78">
        <f>ROUND(T_MO[[#This Row],[Encargos Sociais
(%)]]*T_MO[[#This Row],[Salário
(R$)]],2)</f>
        <v>4845.47</v>
      </c>
      <c r="G27" s="79">
        <f>H27/T_MO[[#This Row],[Salário
(R$)]]</f>
        <v>8.8596142849374032E-2</v>
      </c>
      <c r="H27" s="80">
        <v>537.62</v>
      </c>
      <c r="I27" s="79">
        <f>J27/T_MO[[#This Row],[Salário
(R$)]]</f>
        <v>0</v>
      </c>
      <c r="J27" s="80">
        <v>0</v>
      </c>
      <c r="K27" s="79">
        <f>L27/T_MO[[#This Row],[Salário
(R$)]]</f>
        <v>0</v>
      </c>
      <c r="L27" s="81">
        <v>0</v>
      </c>
      <c r="M27" s="79">
        <f>N27/T_MO[[#This Row],[Salário
(R$)]]</f>
        <v>0</v>
      </c>
      <c r="N27" s="80">
        <v>0</v>
      </c>
      <c r="O27" s="79">
        <f>P27/T_MO[[#This Row],[Salário
(R$)]]</f>
        <v>4.993235237409384E-4</v>
      </c>
      <c r="P27" s="81">
        <v>3.03</v>
      </c>
      <c r="Q27" s="79">
        <f>R27/T_MO[[#This Row],[Salário
(R$)]]</f>
        <v>0</v>
      </c>
      <c r="R27" s="80">
        <v>0</v>
      </c>
      <c r="S27" s="79">
        <f>T27/T_MO[[#This Row],[Salário
(R$)]]</f>
        <v>4.3490584538109264E-2</v>
      </c>
      <c r="T27" s="81">
        <v>263.91000000000003</v>
      </c>
      <c r="U27" s="79">
        <f>V27/T_MO[[#This Row],[Salário
(R$)]]</f>
        <v>9.5580080452060815E-4</v>
      </c>
      <c r="V27" s="80">
        <v>5.8</v>
      </c>
      <c r="W27" s="79">
        <f>X27/T_MO[[#This Row],[Salário
(R$)]]</f>
        <v>0.93204256279858477</v>
      </c>
      <c r="X2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5655.83</v>
      </c>
      <c r="Y27" s="80">
        <f>T_MO[[#This Row],[Encargos Totais
(R$)]]+T_MO[[#This Row],[Salário
(R$)]]</f>
        <v>11724.04</v>
      </c>
    </row>
    <row r="28" spans="1:25">
      <c r="A28" s="76" t="s">
        <v>390</v>
      </c>
      <c r="B28" s="77" t="s">
        <v>391</v>
      </c>
      <c r="C28" s="76" t="s">
        <v>342</v>
      </c>
      <c r="D28" s="78">
        <v>10692.5</v>
      </c>
      <c r="E28" s="79">
        <v>0.79849999999999999</v>
      </c>
      <c r="F28" s="78">
        <f>ROUND(T_MO[[#This Row],[Encargos Sociais
(%)]]*T_MO[[#This Row],[Salário
(R$)]],2)</f>
        <v>8537.9599999999991</v>
      </c>
      <c r="G28" s="79">
        <f>H28/T_MO[[#This Row],[Salário
(R$)]]</f>
        <v>5.0280102875847554E-2</v>
      </c>
      <c r="H28" s="80">
        <v>537.62</v>
      </c>
      <c r="I28" s="79">
        <f>J28/T_MO[[#This Row],[Salário
(R$)]]</f>
        <v>0</v>
      </c>
      <c r="J28" s="80">
        <v>0</v>
      </c>
      <c r="K28" s="79">
        <f>L28/T_MO[[#This Row],[Salário
(R$)]]</f>
        <v>0</v>
      </c>
      <c r="L28" s="81">
        <v>0</v>
      </c>
      <c r="M28" s="79">
        <f>N28/T_MO[[#This Row],[Salário
(R$)]]</f>
        <v>0</v>
      </c>
      <c r="N28" s="80">
        <v>0</v>
      </c>
      <c r="O28" s="79">
        <f>P28/T_MO[[#This Row],[Salário
(R$)]]</f>
        <v>2.8337619826981528E-4</v>
      </c>
      <c r="P28" s="81">
        <v>3.03</v>
      </c>
      <c r="Q28" s="79">
        <f>R28/T_MO[[#This Row],[Salário
(R$)]]</f>
        <v>0</v>
      </c>
      <c r="R28" s="80">
        <v>0</v>
      </c>
      <c r="S28" s="79">
        <f>T28/T_MO[[#This Row],[Salário
(R$)]]</f>
        <v>2.4681786298807577E-2</v>
      </c>
      <c r="T28" s="81">
        <v>263.91000000000003</v>
      </c>
      <c r="U28" s="79">
        <f>V28/T_MO[[#This Row],[Salário
(R$)]]</f>
        <v>5.4243628711713821E-4</v>
      </c>
      <c r="V28" s="80">
        <v>5.8</v>
      </c>
      <c r="W28" s="79">
        <f>X28/T_MO[[#This Row],[Salário
(R$)]]</f>
        <v>0.87428758475566981</v>
      </c>
      <c r="X2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9348.32</v>
      </c>
      <c r="Y28" s="80">
        <f>T_MO[[#This Row],[Encargos Totais
(R$)]]+T_MO[[#This Row],[Salário
(R$)]]</f>
        <v>20040.82</v>
      </c>
    </row>
    <row r="29" spans="1:25">
      <c r="A29" s="76" t="s">
        <v>392</v>
      </c>
      <c r="B29" s="77" t="s">
        <v>393</v>
      </c>
      <c r="C29" s="76" t="s">
        <v>342</v>
      </c>
      <c r="D29" s="78">
        <v>9350</v>
      </c>
      <c r="E29" s="79">
        <v>0.79500000000000004</v>
      </c>
      <c r="F29" s="78">
        <f>ROUND(T_MO[[#This Row],[Encargos Sociais
(%)]]*T_MO[[#This Row],[Salário
(R$)]],2)</f>
        <v>7433.25</v>
      </c>
      <c r="G29" s="79">
        <f>H29/T_MO[[#This Row],[Salário
(R$)]]</f>
        <v>5.7499465240641714E-2</v>
      </c>
      <c r="H29" s="80">
        <v>537.62</v>
      </c>
      <c r="I29" s="79">
        <f>J29/T_MO[[#This Row],[Salário
(R$)]]</f>
        <v>3.1197860962566847E-3</v>
      </c>
      <c r="J29" s="80">
        <v>29.17</v>
      </c>
      <c r="K29" s="79">
        <f>L29/T_MO[[#This Row],[Salário
(R$)]]</f>
        <v>0</v>
      </c>
      <c r="L29" s="81">
        <v>0</v>
      </c>
      <c r="M29" s="79">
        <f>N29/T_MO[[#This Row],[Salário
(R$)]]</f>
        <v>0</v>
      </c>
      <c r="N29" s="80">
        <v>0</v>
      </c>
      <c r="O29" s="79">
        <f>P29/T_MO[[#This Row],[Salário
(R$)]]</f>
        <v>3.2192513368983956E-4</v>
      </c>
      <c r="P29" s="81">
        <v>3.01</v>
      </c>
      <c r="Q29" s="79">
        <f>R29/T_MO[[#This Row],[Salário
(R$)]]</f>
        <v>0</v>
      </c>
      <c r="R29" s="80">
        <v>0</v>
      </c>
      <c r="S29" s="79">
        <f>T29/T_MO[[#This Row],[Salário
(R$)]]</f>
        <v>2.8225668449197865E-2</v>
      </c>
      <c r="T29" s="81">
        <v>263.91000000000003</v>
      </c>
      <c r="U29" s="79">
        <f>V29/T_MO[[#This Row],[Salário
(R$)]]</f>
        <v>6.2032085561497324E-4</v>
      </c>
      <c r="V29" s="80">
        <v>5.8</v>
      </c>
      <c r="W29" s="79">
        <f>X29/T_MO[[#This Row],[Salário
(R$)]]</f>
        <v>0.88478716577540106</v>
      </c>
      <c r="X2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8272.76</v>
      </c>
      <c r="Y29" s="80">
        <f>T_MO[[#This Row],[Encargos Totais
(R$)]]+T_MO[[#This Row],[Salário
(R$)]]</f>
        <v>17622.760000000002</v>
      </c>
    </row>
    <row r="30" spans="1:25">
      <c r="A30" s="76" t="s">
        <v>394</v>
      </c>
      <c r="B30" s="77" t="s">
        <v>395</v>
      </c>
      <c r="C30" s="76" t="s">
        <v>342</v>
      </c>
      <c r="D30" s="78">
        <v>9558.84</v>
      </c>
      <c r="E30" s="79">
        <v>0.79500000000000004</v>
      </c>
      <c r="F30" s="78">
        <f>ROUND(T_MO[[#This Row],[Encargos Sociais
(%)]]*T_MO[[#This Row],[Salário
(R$)]],2)</f>
        <v>7599.28</v>
      </c>
      <c r="G30" s="79">
        <f>H30/T_MO[[#This Row],[Salário
(R$)]]</f>
        <v>5.6243226165517989E-2</v>
      </c>
      <c r="H30" s="80">
        <v>537.62</v>
      </c>
      <c r="I30" s="79">
        <f>J30/T_MO[[#This Row],[Salário
(R$)]]</f>
        <v>3.0516255110452735E-3</v>
      </c>
      <c r="J30" s="80">
        <v>29.17</v>
      </c>
      <c r="K30" s="79">
        <f>L30/T_MO[[#This Row],[Salário
(R$)]]</f>
        <v>0</v>
      </c>
      <c r="L30" s="81">
        <v>0</v>
      </c>
      <c r="M30" s="79">
        <f>N30/T_MO[[#This Row],[Salário
(R$)]]</f>
        <v>0</v>
      </c>
      <c r="N30" s="80">
        <v>0</v>
      </c>
      <c r="O30" s="79">
        <f>P30/T_MO[[#This Row],[Salário
(R$)]]</f>
        <v>3.1489176510957393E-4</v>
      </c>
      <c r="P30" s="81">
        <v>3.01</v>
      </c>
      <c r="Q30" s="79">
        <f>R30/T_MO[[#This Row],[Salário
(R$)]]</f>
        <v>0</v>
      </c>
      <c r="R30" s="80">
        <v>0</v>
      </c>
      <c r="S30" s="79">
        <f>T30/T_MO[[#This Row],[Salário
(R$)]]</f>
        <v>2.760899858141783E-2</v>
      </c>
      <c r="T30" s="81">
        <v>263.91000000000003</v>
      </c>
      <c r="U30" s="79">
        <f>V30/T_MO[[#This Row],[Salário
(R$)]]</f>
        <v>6.0676818526097305E-4</v>
      </c>
      <c r="V30" s="80">
        <v>5.8</v>
      </c>
      <c r="W30" s="79">
        <f>X30/T_MO[[#This Row],[Salário
(R$)]]</f>
        <v>0.88282574036180106</v>
      </c>
      <c r="X3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8438.7899999999991</v>
      </c>
      <c r="Y30" s="80">
        <f>T_MO[[#This Row],[Encargos Totais
(R$)]]+T_MO[[#This Row],[Salário
(R$)]]</f>
        <v>17997.629999999997</v>
      </c>
    </row>
    <row r="31" spans="1:25">
      <c r="A31" s="76" t="s">
        <v>396</v>
      </c>
      <c r="B31" s="77" t="s">
        <v>397</v>
      </c>
      <c r="C31" s="76" t="s">
        <v>342</v>
      </c>
      <c r="D31" s="78">
        <v>11320.39</v>
      </c>
      <c r="E31" s="79">
        <v>0.79500000000000004</v>
      </c>
      <c r="F31" s="78">
        <f>ROUND(T_MO[[#This Row],[Encargos Sociais
(%)]]*T_MO[[#This Row],[Salário
(R$)]],2)</f>
        <v>8999.7099999999991</v>
      </c>
      <c r="G31" s="79">
        <f>H31/T_MO[[#This Row],[Salário
(R$)]]</f>
        <v>4.749129667794131E-2</v>
      </c>
      <c r="H31" s="80">
        <v>537.62</v>
      </c>
      <c r="I31" s="79">
        <f>J31/T_MO[[#This Row],[Salário
(R$)]]</f>
        <v>2.5767663481558499E-3</v>
      </c>
      <c r="J31" s="80">
        <v>29.17</v>
      </c>
      <c r="K31" s="79">
        <f>L31/T_MO[[#This Row],[Salário
(R$)]]</f>
        <v>0</v>
      </c>
      <c r="L31" s="81">
        <v>0</v>
      </c>
      <c r="M31" s="79">
        <f>N31/T_MO[[#This Row],[Salário
(R$)]]</f>
        <v>0</v>
      </c>
      <c r="N31" s="80">
        <v>0</v>
      </c>
      <c r="O31" s="79">
        <f>P31/T_MO[[#This Row],[Salário
(R$)]]</f>
        <v>2.6589189948402836E-4</v>
      </c>
      <c r="P31" s="81">
        <v>3.01</v>
      </c>
      <c r="Q31" s="79">
        <f>R31/T_MO[[#This Row],[Salário
(R$)]]</f>
        <v>0</v>
      </c>
      <c r="R31" s="80">
        <v>0</v>
      </c>
      <c r="S31" s="79">
        <f>T31/T_MO[[#This Row],[Salário
(R$)]]</f>
        <v>2.3312801060740844E-2</v>
      </c>
      <c r="T31" s="81">
        <v>263.91000000000003</v>
      </c>
      <c r="U31" s="79">
        <f>V31/T_MO[[#This Row],[Salário
(R$)]]</f>
        <v>5.1234983953733044E-4</v>
      </c>
      <c r="V31" s="80">
        <v>5.8</v>
      </c>
      <c r="W31" s="79">
        <f>X31/T_MO[[#This Row],[Salário
(R$)]]</f>
        <v>0.86915910140905039</v>
      </c>
      <c r="X3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9839.2199999999993</v>
      </c>
      <c r="Y31" s="80">
        <f>T_MO[[#This Row],[Encargos Totais
(R$)]]+T_MO[[#This Row],[Salário
(R$)]]</f>
        <v>21159.61</v>
      </c>
    </row>
    <row r="32" spans="1:25">
      <c r="A32" s="76" t="s">
        <v>398</v>
      </c>
      <c r="B32" s="77" t="s">
        <v>399</v>
      </c>
      <c r="C32" s="76" t="s">
        <v>342</v>
      </c>
      <c r="D32" s="78">
        <v>9350</v>
      </c>
      <c r="E32" s="79">
        <v>0.79500000000000004</v>
      </c>
      <c r="F32" s="78">
        <f>ROUND(T_MO[[#This Row],[Encargos Sociais
(%)]]*T_MO[[#This Row],[Salário
(R$)]],2)</f>
        <v>7433.25</v>
      </c>
      <c r="G32" s="79">
        <f>H32/T_MO[[#This Row],[Salário
(R$)]]</f>
        <v>5.7499465240641714E-2</v>
      </c>
      <c r="H32" s="80">
        <v>537.62</v>
      </c>
      <c r="I32" s="79">
        <f>J32/T_MO[[#This Row],[Salário
(R$)]]</f>
        <v>3.1197860962566847E-3</v>
      </c>
      <c r="J32" s="80">
        <v>29.17</v>
      </c>
      <c r="K32" s="79">
        <f>L32/T_MO[[#This Row],[Salário
(R$)]]</f>
        <v>0</v>
      </c>
      <c r="L32" s="81">
        <v>0</v>
      </c>
      <c r="M32" s="79">
        <f>N32/T_MO[[#This Row],[Salário
(R$)]]</f>
        <v>0</v>
      </c>
      <c r="N32" s="80">
        <v>0</v>
      </c>
      <c r="O32" s="79">
        <f>P32/T_MO[[#This Row],[Salário
(R$)]]</f>
        <v>2.6417112299465244E-4</v>
      </c>
      <c r="P32" s="81">
        <v>2.4700000000000002</v>
      </c>
      <c r="Q32" s="79">
        <f>R32/T_MO[[#This Row],[Salário
(R$)]]</f>
        <v>0</v>
      </c>
      <c r="R32" s="80">
        <v>0</v>
      </c>
      <c r="S32" s="79">
        <f>T32/T_MO[[#This Row],[Salário
(R$)]]</f>
        <v>2.8225668449197865E-2</v>
      </c>
      <c r="T32" s="81">
        <v>263.91000000000003</v>
      </c>
      <c r="U32" s="79">
        <f>V32/T_MO[[#This Row],[Salário
(R$)]]</f>
        <v>6.2032085561497324E-4</v>
      </c>
      <c r="V32" s="80">
        <v>5.8</v>
      </c>
      <c r="W32" s="79">
        <f>X32/T_MO[[#This Row],[Salário
(R$)]]</f>
        <v>0.88472941176470576</v>
      </c>
      <c r="X3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8272.2199999999993</v>
      </c>
      <c r="Y32" s="80">
        <f>T_MO[[#This Row],[Encargos Totais
(R$)]]+T_MO[[#This Row],[Salário
(R$)]]</f>
        <v>17622.22</v>
      </c>
    </row>
    <row r="33" spans="1:25">
      <c r="A33" s="76" t="s">
        <v>400</v>
      </c>
      <c r="B33" s="77" t="s">
        <v>401</v>
      </c>
      <c r="C33" s="76" t="s">
        <v>342</v>
      </c>
      <c r="D33" s="78">
        <v>10026.52</v>
      </c>
      <c r="E33" s="79">
        <v>0.79500000000000004</v>
      </c>
      <c r="F33" s="78">
        <f>ROUND(T_MO[[#This Row],[Encargos Sociais
(%)]]*T_MO[[#This Row],[Salário
(R$)]],2)</f>
        <v>7971.08</v>
      </c>
      <c r="G33" s="79">
        <f>H33/T_MO[[#This Row],[Salário
(R$)]]</f>
        <v>5.3619800289631897E-2</v>
      </c>
      <c r="H33" s="80">
        <v>537.62</v>
      </c>
      <c r="I33" s="79">
        <f>J33/T_MO[[#This Row],[Salário
(R$)]]</f>
        <v>2.9092845773009976E-3</v>
      </c>
      <c r="J33" s="80">
        <v>29.17</v>
      </c>
      <c r="K33" s="79">
        <f>L33/T_MO[[#This Row],[Salário
(R$)]]</f>
        <v>0</v>
      </c>
      <c r="L33" s="81">
        <v>0</v>
      </c>
      <c r="M33" s="79">
        <f>N33/T_MO[[#This Row],[Salário
(R$)]]</f>
        <v>0</v>
      </c>
      <c r="N33" s="80">
        <v>0</v>
      </c>
      <c r="O33" s="79">
        <f>P33/T_MO[[#This Row],[Salário
(R$)]]</f>
        <v>2.4634668858188085E-4</v>
      </c>
      <c r="P33" s="81">
        <v>2.4700000000000002</v>
      </c>
      <c r="Q33" s="79">
        <f>R33/T_MO[[#This Row],[Salário
(R$)]]</f>
        <v>0</v>
      </c>
      <c r="R33" s="80">
        <v>0</v>
      </c>
      <c r="S33" s="79">
        <f>T33/T_MO[[#This Row],[Salário
(R$)]]</f>
        <v>2.6321196187710193E-2</v>
      </c>
      <c r="T33" s="81">
        <v>263.91000000000003</v>
      </c>
      <c r="U33" s="79">
        <f>V33/T_MO[[#This Row],[Salário
(R$)]]</f>
        <v>5.7846590841089426E-4</v>
      </c>
      <c r="V33" s="80">
        <v>5.8</v>
      </c>
      <c r="W33" s="79">
        <f>X33/T_MO[[#This Row],[Salário
(R$)]]</f>
        <v>0.8786747545509308</v>
      </c>
      <c r="X3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8810.0499999999993</v>
      </c>
      <c r="Y33" s="80">
        <f>T_MO[[#This Row],[Encargos Totais
(R$)]]+T_MO[[#This Row],[Salário
(R$)]]</f>
        <v>18836.57</v>
      </c>
    </row>
    <row r="34" spans="1:25">
      <c r="A34" s="76" t="s">
        <v>402</v>
      </c>
      <c r="B34" s="77" t="s">
        <v>403</v>
      </c>
      <c r="C34" s="76" t="s">
        <v>342</v>
      </c>
      <c r="D34" s="78">
        <v>12704.62</v>
      </c>
      <c r="E34" s="79">
        <v>0.79500000000000004</v>
      </c>
      <c r="F34" s="78">
        <f>ROUND(T_MO[[#This Row],[Encargos Sociais
(%)]]*T_MO[[#This Row],[Salário
(R$)]],2)</f>
        <v>10100.17</v>
      </c>
      <c r="G34" s="79">
        <f>H34/T_MO[[#This Row],[Salário
(R$)]]</f>
        <v>4.2316889446516306E-2</v>
      </c>
      <c r="H34" s="80">
        <v>537.62</v>
      </c>
      <c r="I34" s="79">
        <f>J34/T_MO[[#This Row],[Salário
(R$)]]</f>
        <v>2.2960151503941084E-3</v>
      </c>
      <c r="J34" s="80">
        <v>29.17</v>
      </c>
      <c r="K34" s="79">
        <f>L34/T_MO[[#This Row],[Salário
(R$)]]</f>
        <v>0</v>
      </c>
      <c r="L34" s="81">
        <v>0</v>
      </c>
      <c r="M34" s="79">
        <f>N34/T_MO[[#This Row],[Salário
(R$)]]</f>
        <v>0</v>
      </c>
      <c r="N34" s="80">
        <v>0</v>
      </c>
      <c r="O34" s="79">
        <f>P34/T_MO[[#This Row],[Salário
(R$)]]</f>
        <v>1.944174638832173E-4</v>
      </c>
      <c r="P34" s="81">
        <v>2.4700000000000002</v>
      </c>
      <c r="Q34" s="79">
        <f>R34/T_MO[[#This Row],[Salário
(R$)]]</f>
        <v>0</v>
      </c>
      <c r="R34" s="80">
        <v>0</v>
      </c>
      <c r="S34" s="79">
        <f>T34/T_MO[[#This Row],[Salário
(R$)]]</f>
        <v>2.0772758256445294E-2</v>
      </c>
      <c r="T34" s="81">
        <v>263.91000000000003</v>
      </c>
      <c r="U34" s="79">
        <f>V34/T_MO[[#This Row],[Salário
(R$)]]</f>
        <v>4.5652683826828347E-4</v>
      </c>
      <c r="V34" s="80">
        <v>5.8</v>
      </c>
      <c r="W34" s="79">
        <f>X34/T_MO[[#This Row],[Salário
(R$)]]</f>
        <v>0.86103637889208795</v>
      </c>
      <c r="X3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10939.14</v>
      </c>
      <c r="Y34" s="80">
        <f>T_MO[[#This Row],[Encargos Totais
(R$)]]+T_MO[[#This Row],[Salário
(R$)]]</f>
        <v>23643.760000000002</v>
      </c>
    </row>
    <row r="35" spans="1:25">
      <c r="A35" s="76" t="s">
        <v>404</v>
      </c>
      <c r="B35" s="77" t="s">
        <v>405</v>
      </c>
      <c r="C35" s="76" t="s">
        <v>342</v>
      </c>
      <c r="D35" s="78">
        <v>9350</v>
      </c>
      <c r="E35" s="79">
        <v>0.79779999999999995</v>
      </c>
      <c r="F35" s="78">
        <f>ROUND(T_MO[[#This Row],[Encargos Sociais
(%)]]*T_MO[[#This Row],[Salário
(R$)]],2)</f>
        <v>7459.43</v>
      </c>
      <c r="G35" s="79">
        <f>H35/T_MO[[#This Row],[Salário
(R$)]]</f>
        <v>5.7499465240641714E-2</v>
      </c>
      <c r="H35" s="80">
        <v>537.62</v>
      </c>
      <c r="I35" s="79">
        <f>J35/T_MO[[#This Row],[Salário
(R$)]]</f>
        <v>3.1197860962566847E-3</v>
      </c>
      <c r="J35" s="80">
        <v>29.17</v>
      </c>
      <c r="K35" s="79">
        <f>L35/T_MO[[#This Row],[Salário
(R$)]]</f>
        <v>0</v>
      </c>
      <c r="L35" s="81">
        <v>0</v>
      </c>
      <c r="M35" s="79">
        <f>N35/T_MO[[#This Row],[Salário
(R$)]]</f>
        <v>0</v>
      </c>
      <c r="N35" s="80">
        <v>0</v>
      </c>
      <c r="O35" s="79">
        <f>P35/T_MO[[#This Row],[Salário
(R$)]]</f>
        <v>3.0802139037433156E-4</v>
      </c>
      <c r="P35" s="81">
        <v>2.88</v>
      </c>
      <c r="Q35" s="79">
        <f>R35/T_MO[[#This Row],[Salário
(R$)]]</f>
        <v>0</v>
      </c>
      <c r="R35" s="80">
        <v>0</v>
      </c>
      <c r="S35" s="79">
        <f>T35/T_MO[[#This Row],[Salário
(R$)]]</f>
        <v>2.8225668449197865E-2</v>
      </c>
      <c r="T35" s="81">
        <v>263.91000000000003</v>
      </c>
      <c r="U35" s="79">
        <f>V35/T_MO[[#This Row],[Salário
(R$)]]</f>
        <v>6.2032085561497324E-4</v>
      </c>
      <c r="V35" s="80">
        <v>5.8</v>
      </c>
      <c r="W35" s="79">
        <f>X35/T_MO[[#This Row],[Salário
(R$)]]</f>
        <v>0.88757326203208575</v>
      </c>
      <c r="X3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8298.8100000000013</v>
      </c>
      <c r="Y35" s="80">
        <f>T_MO[[#This Row],[Encargos Totais
(R$)]]+T_MO[[#This Row],[Salário
(R$)]]</f>
        <v>17648.810000000001</v>
      </c>
    </row>
    <row r="36" spans="1:25">
      <c r="A36" s="76" t="s">
        <v>44</v>
      </c>
      <c r="B36" s="77" t="s">
        <v>406</v>
      </c>
      <c r="C36" s="76" t="s">
        <v>342</v>
      </c>
      <c r="D36" s="78">
        <v>10094.52</v>
      </c>
      <c r="E36" s="79">
        <v>0.79779999999999995</v>
      </c>
      <c r="F36" s="78">
        <f>ROUND(T_MO[[#This Row],[Encargos Sociais
(%)]]*T_MO[[#This Row],[Salário
(R$)]],2)</f>
        <v>8053.41</v>
      </c>
      <c r="G36" s="79">
        <f>H36/T_MO[[#This Row],[Salário
(R$)]]</f>
        <v>5.3258599715489192E-2</v>
      </c>
      <c r="H36" s="80">
        <v>537.62</v>
      </c>
      <c r="I36" s="79">
        <f>J36/T_MO[[#This Row],[Salário
(R$)]]</f>
        <v>2.8896866814865888E-3</v>
      </c>
      <c r="J36" s="80">
        <v>29.17</v>
      </c>
      <c r="K36" s="79">
        <f>L36/T_MO[[#This Row],[Salário
(R$)]]</f>
        <v>0</v>
      </c>
      <c r="L36" s="81">
        <v>0</v>
      </c>
      <c r="M36" s="79">
        <f>N36/T_MO[[#This Row],[Salário
(R$)]]</f>
        <v>0</v>
      </c>
      <c r="N36" s="80">
        <v>0</v>
      </c>
      <c r="O36" s="79">
        <f>P36/T_MO[[#This Row],[Salário
(R$)]]</f>
        <v>2.8530331308472317E-4</v>
      </c>
      <c r="P36" s="81">
        <v>2.88</v>
      </c>
      <c r="Q36" s="79">
        <f>R36/T_MO[[#This Row],[Salário
(R$)]]</f>
        <v>0</v>
      </c>
      <c r="R36" s="80">
        <v>0</v>
      </c>
      <c r="S36" s="79">
        <f>T36/T_MO[[#This Row],[Salário
(R$)]]</f>
        <v>2.6143887970899064E-2</v>
      </c>
      <c r="T36" s="81">
        <v>263.91000000000003</v>
      </c>
      <c r="U36" s="79">
        <f>V36/T_MO[[#This Row],[Salário
(R$)]]</f>
        <v>5.7456917218451191E-4</v>
      </c>
      <c r="V36" s="80">
        <v>5.8</v>
      </c>
      <c r="W36" s="79">
        <f>X36/T_MO[[#This Row],[Salário
(R$)]]</f>
        <v>0.88095223943288048</v>
      </c>
      <c r="X3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8892.7900000000009</v>
      </c>
      <c r="Y36" s="80">
        <f>T_MO[[#This Row],[Encargos Totais
(R$)]]+T_MO[[#This Row],[Salário
(R$)]]</f>
        <v>18987.310000000001</v>
      </c>
    </row>
    <row r="37" spans="1:25">
      <c r="A37" s="76" t="s">
        <v>407</v>
      </c>
      <c r="B37" s="77" t="s">
        <v>408</v>
      </c>
      <c r="C37" s="76" t="s">
        <v>342</v>
      </c>
      <c r="D37" s="78">
        <v>12729.61</v>
      </c>
      <c r="E37" s="79">
        <v>0.79779999999999995</v>
      </c>
      <c r="F37" s="78">
        <f>ROUND(T_MO[[#This Row],[Encargos Sociais
(%)]]*T_MO[[#This Row],[Salário
(R$)]],2)</f>
        <v>10155.68</v>
      </c>
      <c r="G37" s="79">
        <f>H37/T_MO[[#This Row],[Salário
(R$)]]</f>
        <v>4.2233815490026791E-2</v>
      </c>
      <c r="H37" s="80">
        <v>537.62</v>
      </c>
      <c r="I37" s="79">
        <f>J37/T_MO[[#This Row],[Salário
(R$)]]</f>
        <v>2.291507752397756E-3</v>
      </c>
      <c r="J37" s="80">
        <v>29.17</v>
      </c>
      <c r="K37" s="79">
        <f>L37/T_MO[[#This Row],[Salário
(R$)]]</f>
        <v>0</v>
      </c>
      <c r="L37" s="81">
        <v>0</v>
      </c>
      <c r="M37" s="79">
        <f>N37/T_MO[[#This Row],[Salário
(R$)]]</f>
        <v>0</v>
      </c>
      <c r="N37" s="80">
        <v>0</v>
      </c>
      <c r="O37" s="79">
        <f>P37/T_MO[[#This Row],[Salário
(R$)]]</f>
        <v>2.2624416616062862E-4</v>
      </c>
      <c r="P37" s="81">
        <v>2.88</v>
      </c>
      <c r="Q37" s="79">
        <f>R37/T_MO[[#This Row],[Salário
(R$)]]</f>
        <v>0</v>
      </c>
      <c r="R37" s="80">
        <v>0</v>
      </c>
      <c r="S37" s="79">
        <f>T37/T_MO[[#This Row],[Salário
(R$)]]</f>
        <v>2.0731978434531773E-2</v>
      </c>
      <c r="T37" s="81">
        <v>263.91000000000003</v>
      </c>
      <c r="U37" s="79">
        <f>V37/T_MO[[#This Row],[Salário
(R$)]]</f>
        <v>4.5563061240682154E-4</v>
      </c>
      <c r="V37" s="80">
        <v>5.8</v>
      </c>
      <c r="W37" s="79">
        <f>X37/T_MO[[#This Row],[Salário
(R$)]]</f>
        <v>0.8637389519396117</v>
      </c>
      <c r="X3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10995.060000000001</v>
      </c>
      <c r="Y37" s="80">
        <f>T_MO[[#This Row],[Encargos Totais
(R$)]]+T_MO[[#This Row],[Salário
(R$)]]</f>
        <v>23724.670000000002</v>
      </c>
    </row>
    <row r="38" spans="1:25">
      <c r="A38" s="76" t="s">
        <v>409</v>
      </c>
      <c r="B38" s="77" t="s">
        <v>410</v>
      </c>
      <c r="C38" s="76" t="s">
        <v>342</v>
      </c>
      <c r="D38" s="78">
        <v>19620.79</v>
      </c>
      <c r="E38" s="79">
        <v>0.79669999999999996</v>
      </c>
      <c r="F38" s="78">
        <f>ROUND(T_MO[[#This Row],[Encargos Sociais
(%)]]*T_MO[[#This Row],[Salário
(R$)]],2)</f>
        <v>15631.88</v>
      </c>
      <c r="G38" s="79">
        <f>H38/T_MO[[#This Row],[Salário
(R$)]]</f>
        <v>2.7400527705561294E-2</v>
      </c>
      <c r="H38" s="80">
        <v>537.62</v>
      </c>
      <c r="I38" s="79">
        <f>J38/T_MO[[#This Row],[Salário
(R$)]]</f>
        <v>1.357743495547325E-3</v>
      </c>
      <c r="J38" s="80">
        <v>26.64</v>
      </c>
      <c r="K38" s="79">
        <f>L38/T_MO[[#This Row],[Salário
(R$)]]</f>
        <v>0</v>
      </c>
      <c r="L38" s="81">
        <v>0</v>
      </c>
      <c r="M38" s="79">
        <f>N38/T_MO[[#This Row],[Salário
(R$)]]</f>
        <v>0</v>
      </c>
      <c r="N38" s="80">
        <v>0</v>
      </c>
      <c r="O38" s="79">
        <f>P38/T_MO[[#This Row],[Salário
(R$)]]</f>
        <v>1.4525409017679717E-4</v>
      </c>
      <c r="P38" s="81">
        <v>2.85</v>
      </c>
      <c r="Q38" s="79">
        <f>R38/T_MO[[#This Row],[Salário
(R$)]]</f>
        <v>0</v>
      </c>
      <c r="R38" s="80">
        <v>0</v>
      </c>
      <c r="S38" s="79">
        <f>T38/T_MO[[#This Row],[Salário
(R$)]]</f>
        <v>1.3450528750371418E-2</v>
      </c>
      <c r="T38" s="81">
        <v>263.91000000000003</v>
      </c>
      <c r="U38" s="79">
        <f>V38/T_MO[[#This Row],[Salário
(R$)]]</f>
        <v>2.956048150966398E-4</v>
      </c>
      <c r="V38" s="80">
        <v>5.8</v>
      </c>
      <c r="W38" s="79">
        <f>X38/T_MO[[#This Row],[Salário
(R$)]]</f>
        <v>0.83934948592793668</v>
      </c>
      <c r="X3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16468.7</v>
      </c>
      <c r="Y38" s="80">
        <f>T_MO[[#This Row],[Encargos Totais
(R$)]]+T_MO[[#This Row],[Salário
(R$)]]</f>
        <v>36089.490000000005</v>
      </c>
    </row>
    <row r="39" spans="1:25">
      <c r="A39" s="76" t="s">
        <v>98</v>
      </c>
      <c r="B39" s="77" t="s">
        <v>411</v>
      </c>
      <c r="C39" s="76" t="s">
        <v>342</v>
      </c>
      <c r="D39" s="78">
        <v>16350.66</v>
      </c>
      <c r="E39" s="79">
        <v>0.79669999999999996</v>
      </c>
      <c r="F39" s="78">
        <f>ROUND(T_MO[[#This Row],[Encargos Sociais
(%)]]*T_MO[[#This Row],[Salário
(R$)]],2)</f>
        <v>13026.57</v>
      </c>
      <c r="G39" s="79">
        <f>H39/T_MO[[#This Row],[Salário
(R$)]]</f>
        <v>3.2880629895062338E-2</v>
      </c>
      <c r="H39" s="80">
        <v>537.62</v>
      </c>
      <c r="I39" s="79">
        <f>J39/T_MO[[#This Row],[Salário
(R$)]]</f>
        <v>1.6292920285786629E-3</v>
      </c>
      <c r="J39" s="80">
        <v>26.64</v>
      </c>
      <c r="K39" s="79">
        <f>L39/T_MO[[#This Row],[Salário
(R$)]]</f>
        <v>0</v>
      </c>
      <c r="L39" s="81">
        <v>0</v>
      </c>
      <c r="M39" s="79">
        <f>N39/T_MO[[#This Row],[Salário
(R$)]]</f>
        <v>0</v>
      </c>
      <c r="N39" s="80">
        <v>0</v>
      </c>
      <c r="O39" s="79">
        <f>P39/T_MO[[#This Row],[Salário
(R$)]]</f>
        <v>1.743048904447894E-4</v>
      </c>
      <c r="P39" s="81">
        <v>2.85</v>
      </c>
      <c r="Q39" s="79">
        <f>R39/T_MO[[#This Row],[Salário
(R$)]]</f>
        <v>0</v>
      </c>
      <c r="R39" s="80">
        <v>0</v>
      </c>
      <c r="S39" s="79">
        <f>T39/T_MO[[#This Row],[Salário
(R$)]]</f>
        <v>1.6140632855187499E-2</v>
      </c>
      <c r="T39" s="81">
        <v>263.91000000000003</v>
      </c>
      <c r="U39" s="79">
        <f>V39/T_MO[[#This Row],[Salário
(R$)]]</f>
        <v>3.5472574195781698E-4</v>
      </c>
      <c r="V39" s="80">
        <v>5.8</v>
      </c>
      <c r="W39" s="79">
        <f>X39/T_MO[[#This Row],[Salário
(R$)]]</f>
        <v>0.84787953513803105</v>
      </c>
      <c r="X3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13863.39</v>
      </c>
      <c r="Y39" s="80">
        <f>T_MO[[#This Row],[Encargos Totais
(R$)]]+T_MO[[#This Row],[Salário
(R$)]]</f>
        <v>30214.05</v>
      </c>
    </row>
    <row r="40" spans="1:25">
      <c r="A40" s="76" t="s">
        <v>412</v>
      </c>
      <c r="B40" s="77" t="s">
        <v>413</v>
      </c>
      <c r="C40" s="76" t="s">
        <v>342</v>
      </c>
      <c r="D40" s="78">
        <v>9350</v>
      </c>
      <c r="E40" s="79">
        <v>0.80010000000000003</v>
      </c>
      <c r="F40" s="78">
        <f>ROUND(T_MO[[#This Row],[Encargos Sociais
(%)]]*T_MO[[#This Row],[Salário
(R$)]],2)</f>
        <v>7480.94</v>
      </c>
      <c r="G40" s="79">
        <f>H40/T_MO[[#This Row],[Salário
(R$)]]</f>
        <v>5.7499465240641714E-2</v>
      </c>
      <c r="H40" s="80">
        <v>537.62</v>
      </c>
      <c r="I40" s="79">
        <f>J40/T_MO[[#This Row],[Salário
(R$)]]</f>
        <v>3.1197860962566847E-3</v>
      </c>
      <c r="J40" s="80">
        <v>29.17</v>
      </c>
      <c r="K40" s="79">
        <f>L40/T_MO[[#This Row],[Salário
(R$)]]</f>
        <v>0</v>
      </c>
      <c r="L40" s="81">
        <v>0</v>
      </c>
      <c r="M40" s="79">
        <f>N40/T_MO[[#This Row],[Salário
(R$)]]</f>
        <v>0</v>
      </c>
      <c r="N40" s="80">
        <v>0</v>
      </c>
      <c r="O40" s="79">
        <f>P40/T_MO[[#This Row],[Salário
(R$)]]</f>
        <v>4.0962566844919784E-4</v>
      </c>
      <c r="P40" s="81">
        <v>3.83</v>
      </c>
      <c r="Q40" s="79">
        <f>R40/T_MO[[#This Row],[Salário
(R$)]]</f>
        <v>0</v>
      </c>
      <c r="R40" s="80">
        <v>0</v>
      </c>
      <c r="S40" s="79">
        <f>T40/T_MO[[#This Row],[Salário
(R$)]]</f>
        <v>2.8225668449197865E-2</v>
      </c>
      <c r="T40" s="81">
        <v>263.91000000000003</v>
      </c>
      <c r="U40" s="79">
        <f>V40/T_MO[[#This Row],[Salário
(R$)]]</f>
        <v>6.2032085561497324E-4</v>
      </c>
      <c r="V40" s="80">
        <v>5.8</v>
      </c>
      <c r="W40" s="79">
        <f>X40/T_MO[[#This Row],[Salário
(R$)]]</f>
        <v>0.88997540106951878</v>
      </c>
      <c r="X4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8321.27</v>
      </c>
      <c r="Y40" s="80">
        <f>T_MO[[#This Row],[Encargos Totais
(R$)]]+T_MO[[#This Row],[Salário
(R$)]]</f>
        <v>17671.27</v>
      </c>
    </row>
    <row r="41" spans="1:25">
      <c r="A41" s="76" t="s">
        <v>414</v>
      </c>
      <c r="B41" s="77" t="s">
        <v>415</v>
      </c>
      <c r="C41" s="76" t="s">
        <v>342</v>
      </c>
      <c r="D41" s="78">
        <v>9889.7199999999993</v>
      </c>
      <c r="E41" s="79">
        <v>0.80010000000000003</v>
      </c>
      <c r="F41" s="78">
        <f>ROUND(T_MO[[#This Row],[Encargos Sociais
(%)]]*T_MO[[#This Row],[Salário
(R$)]],2)</f>
        <v>7912.76</v>
      </c>
      <c r="G41" s="79">
        <f>H41/T_MO[[#This Row],[Salário
(R$)]]</f>
        <v>5.4361498606633966E-2</v>
      </c>
      <c r="H41" s="80">
        <v>537.62</v>
      </c>
      <c r="I41" s="79">
        <f>J41/T_MO[[#This Row],[Salário
(R$)]]</f>
        <v>2.9495273880352532E-3</v>
      </c>
      <c r="J41" s="80">
        <v>29.17</v>
      </c>
      <c r="K41" s="79">
        <f>L41/T_MO[[#This Row],[Salário
(R$)]]</f>
        <v>0</v>
      </c>
      <c r="L41" s="81">
        <v>0</v>
      </c>
      <c r="M41" s="79">
        <f>N41/T_MO[[#This Row],[Salário
(R$)]]</f>
        <v>0</v>
      </c>
      <c r="N41" s="80">
        <v>0</v>
      </c>
      <c r="O41" s="79">
        <f>P41/T_MO[[#This Row],[Salário
(R$)]]</f>
        <v>3.8727082263198559E-4</v>
      </c>
      <c r="P41" s="81">
        <v>3.83</v>
      </c>
      <c r="Q41" s="79">
        <f>R41/T_MO[[#This Row],[Salário
(R$)]]</f>
        <v>0</v>
      </c>
      <c r="R41" s="80">
        <v>0</v>
      </c>
      <c r="S41" s="79">
        <f>T41/T_MO[[#This Row],[Salário
(R$)]]</f>
        <v>2.6685285326581546E-2</v>
      </c>
      <c r="T41" s="81">
        <v>263.91000000000003</v>
      </c>
      <c r="U41" s="79">
        <f>V41/T_MO[[#This Row],[Salário
(R$)]]</f>
        <v>5.8646756429909044E-4</v>
      </c>
      <c r="V41" s="80">
        <v>5.8</v>
      </c>
      <c r="W41" s="79">
        <f>X41/T_MO[[#This Row],[Salário
(R$)]]</f>
        <v>0.88506954696391815</v>
      </c>
      <c r="X4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8753.09</v>
      </c>
      <c r="Y41" s="80">
        <f>T_MO[[#This Row],[Encargos Totais
(R$)]]+T_MO[[#This Row],[Salário
(R$)]]</f>
        <v>18642.809999999998</v>
      </c>
    </row>
    <row r="42" spans="1:25">
      <c r="A42" s="76" t="s">
        <v>416</v>
      </c>
      <c r="B42" s="77" t="s">
        <v>417</v>
      </c>
      <c r="C42" s="76" t="s">
        <v>342</v>
      </c>
      <c r="D42" s="78">
        <v>12169.95</v>
      </c>
      <c r="E42" s="79">
        <v>0.80010000000000003</v>
      </c>
      <c r="F42" s="78">
        <f>ROUND(T_MO[[#This Row],[Encargos Sociais
(%)]]*T_MO[[#This Row],[Salário
(R$)]],2)</f>
        <v>9737.18</v>
      </c>
      <c r="G42" s="79">
        <f>H42/T_MO[[#This Row],[Salário
(R$)]]</f>
        <v>4.4176023730582291E-2</v>
      </c>
      <c r="H42" s="80">
        <v>537.62</v>
      </c>
      <c r="I42" s="79">
        <f>J42/T_MO[[#This Row],[Salário
(R$)]]</f>
        <v>2.3968874153139494E-3</v>
      </c>
      <c r="J42" s="80">
        <v>29.17</v>
      </c>
      <c r="K42" s="79">
        <f>L42/T_MO[[#This Row],[Salário
(R$)]]</f>
        <v>0</v>
      </c>
      <c r="L42" s="81">
        <v>0</v>
      </c>
      <c r="M42" s="79">
        <f>N42/T_MO[[#This Row],[Salário
(R$)]]</f>
        <v>0</v>
      </c>
      <c r="N42" s="80">
        <v>0</v>
      </c>
      <c r="O42" s="79">
        <f>P42/T_MO[[#This Row],[Salário
(R$)]]</f>
        <v>3.1470959206898958E-4</v>
      </c>
      <c r="P42" s="81">
        <v>3.83</v>
      </c>
      <c r="Q42" s="79">
        <f>R42/T_MO[[#This Row],[Salário
(R$)]]</f>
        <v>0</v>
      </c>
      <c r="R42" s="80">
        <v>0</v>
      </c>
      <c r="S42" s="79">
        <f>T42/T_MO[[#This Row],[Salário
(R$)]]</f>
        <v>2.1685380794497923E-2</v>
      </c>
      <c r="T42" s="81">
        <v>263.91000000000003</v>
      </c>
      <c r="U42" s="79">
        <f>V42/T_MO[[#This Row],[Salário
(R$)]]</f>
        <v>4.7658371644912262E-4</v>
      </c>
      <c r="V42" s="80">
        <v>5.8</v>
      </c>
      <c r="W42" s="79">
        <f>X42/T_MO[[#This Row],[Salário
(R$)]]</f>
        <v>0.86914983216857911</v>
      </c>
      <c r="X4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10577.51</v>
      </c>
      <c r="Y42" s="80">
        <f>T_MO[[#This Row],[Encargos Totais
(R$)]]+T_MO[[#This Row],[Salário
(R$)]]</f>
        <v>22747.46</v>
      </c>
    </row>
    <row r="43" spans="1:25">
      <c r="A43" s="76" t="s">
        <v>418</v>
      </c>
      <c r="B43" s="77" t="s">
        <v>419</v>
      </c>
      <c r="C43" s="76" t="s">
        <v>342</v>
      </c>
      <c r="D43" s="78">
        <v>9350</v>
      </c>
      <c r="E43" s="79">
        <v>0.79669999999999996</v>
      </c>
      <c r="F43" s="78">
        <f>ROUND(T_MO[[#This Row],[Encargos Sociais
(%)]]*T_MO[[#This Row],[Salário
(R$)]],2)</f>
        <v>7449.15</v>
      </c>
      <c r="G43" s="79">
        <f>H43/T_MO[[#This Row],[Salário
(R$)]]</f>
        <v>5.7499465240641714E-2</v>
      </c>
      <c r="H43" s="80">
        <v>537.62</v>
      </c>
      <c r="I43" s="79">
        <f>J43/T_MO[[#This Row],[Salário
(R$)]]</f>
        <v>3.1197860962566847E-3</v>
      </c>
      <c r="J43" s="80">
        <v>29.17</v>
      </c>
      <c r="K43" s="79">
        <f>L43/T_MO[[#This Row],[Salário
(R$)]]</f>
        <v>0</v>
      </c>
      <c r="L43" s="81">
        <v>0</v>
      </c>
      <c r="M43" s="79">
        <f>N43/T_MO[[#This Row],[Salário
(R$)]]</f>
        <v>0</v>
      </c>
      <c r="N43" s="80">
        <v>0</v>
      </c>
      <c r="O43" s="79">
        <f>P43/T_MO[[#This Row],[Salário
(R$)]]</f>
        <v>3.0481283422459891E-4</v>
      </c>
      <c r="P43" s="81">
        <v>2.85</v>
      </c>
      <c r="Q43" s="79">
        <f>R43/T_MO[[#This Row],[Salário
(R$)]]</f>
        <v>0</v>
      </c>
      <c r="R43" s="80">
        <v>0</v>
      </c>
      <c r="S43" s="79">
        <f>T43/T_MO[[#This Row],[Salário
(R$)]]</f>
        <v>2.8225668449197865E-2</v>
      </c>
      <c r="T43" s="81">
        <v>263.91000000000003</v>
      </c>
      <c r="U43" s="79">
        <f>V43/T_MO[[#This Row],[Salário
(R$)]]</f>
        <v>6.2032085561497324E-4</v>
      </c>
      <c r="V43" s="80">
        <v>5.8</v>
      </c>
      <c r="W43" s="79">
        <f>X43/T_MO[[#This Row],[Salário
(R$)]]</f>
        <v>0.88647058823529412</v>
      </c>
      <c r="X4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8288.5</v>
      </c>
      <c r="Y43" s="80">
        <f>T_MO[[#This Row],[Encargos Totais
(R$)]]+T_MO[[#This Row],[Salário
(R$)]]</f>
        <v>17638.5</v>
      </c>
    </row>
    <row r="44" spans="1:25">
      <c r="A44" s="76" t="s">
        <v>109</v>
      </c>
      <c r="B44" s="77" t="s">
        <v>420</v>
      </c>
      <c r="C44" s="76" t="s">
        <v>342</v>
      </c>
      <c r="D44" s="78">
        <v>10408.290000000001</v>
      </c>
      <c r="E44" s="79">
        <v>0.79669999999999996</v>
      </c>
      <c r="F44" s="78">
        <f>ROUND(T_MO[[#This Row],[Encargos Sociais
(%)]]*T_MO[[#This Row],[Salário
(R$)]],2)</f>
        <v>8292.2800000000007</v>
      </c>
      <c r="G44" s="79">
        <f>H44/T_MO[[#This Row],[Salário
(R$)]]</f>
        <v>5.1653057322576516E-2</v>
      </c>
      <c r="H44" s="80">
        <v>537.62</v>
      </c>
      <c r="I44" s="79">
        <f>J44/T_MO[[#This Row],[Salário
(R$)]]</f>
        <v>2.8025737176808102E-3</v>
      </c>
      <c r="J44" s="80">
        <v>29.17</v>
      </c>
      <c r="K44" s="79">
        <f>L44/T_MO[[#This Row],[Salário
(R$)]]</f>
        <v>0</v>
      </c>
      <c r="L44" s="81">
        <v>0</v>
      </c>
      <c r="M44" s="79">
        <f>N44/T_MO[[#This Row],[Salário
(R$)]]</f>
        <v>0</v>
      </c>
      <c r="N44" s="80">
        <v>0</v>
      </c>
      <c r="O44" s="79">
        <f>P44/T_MO[[#This Row],[Salário
(R$)]]</f>
        <v>2.7382019524821081E-4</v>
      </c>
      <c r="P44" s="81">
        <v>2.85</v>
      </c>
      <c r="Q44" s="79">
        <f>R44/T_MO[[#This Row],[Salário
(R$)]]</f>
        <v>0</v>
      </c>
      <c r="R44" s="80">
        <v>0</v>
      </c>
      <c r="S44" s="79">
        <f>T44/T_MO[[#This Row],[Salário
(R$)]]</f>
        <v>2.5355750079984321E-2</v>
      </c>
      <c r="T44" s="81">
        <v>263.91000000000003</v>
      </c>
      <c r="U44" s="79">
        <f>V44/T_MO[[#This Row],[Salário
(R$)]]</f>
        <v>5.5724811664548156E-4</v>
      </c>
      <c r="V44" s="80">
        <v>5.8</v>
      </c>
      <c r="W44" s="79">
        <f>X44/T_MO[[#This Row],[Salário
(R$)]]</f>
        <v>0.87734200334541024</v>
      </c>
      <c r="X4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9131.630000000001</v>
      </c>
      <c r="Y44" s="80">
        <f>T_MO[[#This Row],[Encargos Totais
(R$)]]+T_MO[[#This Row],[Salário
(R$)]]</f>
        <v>19539.920000000002</v>
      </c>
    </row>
    <row r="45" spans="1:25">
      <c r="A45" s="76" t="s">
        <v>421</v>
      </c>
      <c r="B45" s="77" t="s">
        <v>422</v>
      </c>
      <c r="C45" s="76" t="s">
        <v>342</v>
      </c>
      <c r="D45" s="78">
        <v>13758.02</v>
      </c>
      <c r="E45" s="79">
        <v>0.79669999999999996</v>
      </c>
      <c r="F45" s="78">
        <f>ROUND(T_MO[[#This Row],[Encargos Sociais
(%)]]*T_MO[[#This Row],[Salário
(R$)]],2)</f>
        <v>10961.01</v>
      </c>
      <c r="G45" s="79">
        <f>H45/T_MO[[#This Row],[Salário
(R$)]]</f>
        <v>3.9076843906317917E-2</v>
      </c>
      <c r="H45" s="80">
        <v>537.62</v>
      </c>
      <c r="I45" s="79">
        <f>J45/T_MO[[#This Row],[Salário
(R$)]]</f>
        <v>2.1202178801891553E-3</v>
      </c>
      <c r="J45" s="80">
        <v>29.17</v>
      </c>
      <c r="K45" s="79">
        <f>L45/T_MO[[#This Row],[Salário
(R$)]]</f>
        <v>0</v>
      </c>
      <c r="L45" s="81">
        <v>0</v>
      </c>
      <c r="M45" s="79">
        <f>N45/T_MO[[#This Row],[Salário
(R$)]]</f>
        <v>0</v>
      </c>
      <c r="N45" s="80">
        <v>0</v>
      </c>
      <c r="O45" s="79">
        <f>P45/T_MO[[#This Row],[Salário
(R$)]]</f>
        <v>2.0715190121834391E-4</v>
      </c>
      <c r="P45" s="81">
        <v>2.85</v>
      </c>
      <c r="Q45" s="79">
        <f>R45/T_MO[[#This Row],[Salário
(R$)]]</f>
        <v>0</v>
      </c>
      <c r="R45" s="80">
        <v>0</v>
      </c>
      <c r="S45" s="79">
        <f>T45/T_MO[[#This Row],[Salário
(R$)]]</f>
        <v>1.9182266052818649E-2</v>
      </c>
      <c r="T45" s="81">
        <v>263.91000000000003</v>
      </c>
      <c r="U45" s="79">
        <f>V45/T_MO[[#This Row],[Salário
(R$)]]</f>
        <v>4.2157229019873499E-4</v>
      </c>
      <c r="V45" s="80">
        <v>5.8</v>
      </c>
      <c r="W45" s="79">
        <f>X45/T_MO[[#This Row],[Salário
(R$)]]</f>
        <v>0.85770772247750771</v>
      </c>
      <c r="X4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11800.36</v>
      </c>
      <c r="Y45" s="80">
        <f>T_MO[[#This Row],[Encargos Totais
(R$)]]+T_MO[[#This Row],[Salário
(R$)]]</f>
        <v>25558.38</v>
      </c>
    </row>
    <row r="46" spans="1:25">
      <c r="A46" s="76" t="s">
        <v>423</v>
      </c>
      <c r="B46" s="77" t="s">
        <v>424</v>
      </c>
      <c r="C46" s="76" t="s">
        <v>342</v>
      </c>
      <c r="D46" s="78">
        <v>9350</v>
      </c>
      <c r="E46" s="79">
        <v>0.80010000000000003</v>
      </c>
      <c r="F46" s="78">
        <f>ROUND(T_MO[[#This Row],[Encargos Sociais
(%)]]*T_MO[[#This Row],[Salário
(R$)]],2)</f>
        <v>7480.94</v>
      </c>
      <c r="G46" s="79">
        <f>H46/T_MO[[#This Row],[Salário
(R$)]]</f>
        <v>5.7499465240641714E-2</v>
      </c>
      <c r="H46" s="80">
        <v>537.62</v>
      </c>
      <c r="I46" s="79">
        <f>J46/T_MO[[#This Row],[Salário
(R$)]]</f>
        <v>3.1197860962566847E-3</v>
      </c>
      <c r="J46" s="80">
        <v>29.17</v>
      </c>
      <c r="K46" s="79">
        <f>L46/T_MO[[#This Row],[Salário
(R$)]]</f>
        <v>0</v>
      </c>
      <c r="L46" s="81">
        <v>0</v>
      </c>
      <c r="M46" s="79">
        <f>N46/T_MO[[#This Row],[Salário
(R$)]]</f>
        <v>0</v>
      </c>
      <c r="N46" s="80">
        <v>0</v>
      </c>
      <c r="O46" s="79">
        <f>P46/T_MO[[#This Row],[Salário
(R$)]]</f>
        <v>4.0962566844919784E-4</v>
      </c>
      <c r="P46" s="81">
        <v>3.83</v>
      </c>
      <c r="Q46" s="79">
        <f>R46/T_MO[[#This Row],[Salário
(R$)]]</f>
        <v>0</v>
      </c>
      <c r="R46" s="80">
        <v>0</v>
      </c>
      <c r="S46" s="79">
        <f>T46/T_MO[[#This Row],[Salário
(R$)]]</f>
        <v>2.8225668449197865E-2</v>
      </c>
      <c r="T46" s="81">
        <v>263.91000000000003</v>
      </c>
      <c r="U46" s="79">
        <f>V46/T_MO[[#This Row],[Salário
(R$)]]</f>
        <v>6.2032085561497324E-4</v>
      </c>
      <c r="V46" s="80">
        <v>5.8</v>
      </c>
      <c r="W46" s="79">
        <f>X46/T_MO[[#This Row],[Salário
(R$)]]</f>
        <v>0.88997540106951878</v>
      </c>
      <c r="X4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8321.27</v>
      </c>
      <c r="Y46" s="80">
        <f>T_MO[[#This Row],[Encargos Totais
(R$)]]+T_MO[[#This Row],[Salário
(R$)]]</f>
        <v>17671.27</v>
      </c>
    </row>
    <row r="47" spans="1:25">
      <c r="A47" s="76" t="s">
        <v>425</v>
      </c>
      <c r="B47" s="77" t="s">
        <v>426</v>
      </c>
      <c r="C47" s="76" t="s">
        <v>342</v>
      </c>
      <c r="D47" s="78">
        <v>9889.7199999999993</v>
      </c>
      <c r="E47" s="79">
        <v>0.80010000000000003</v>
      </c>
      <c r="F47" s="78">
        <f>ROUND(T_MO[[#This Row],[Encargos Sociais
(%)]]*T_MO[[#This Row],[Salário
(R$)]],2)</f>
        <v>7912.76</v>
      </c>
      <c r="G47" s="79">
        <f>H47/T_MO[[#This Row],[Salário
(R$)]]</f>
        <v>5.4361498606633966E-2</v>
      </c>
      <c r="H47" s="80">
        <v>537.62</v>
      </c>
      <c r="I47" s="79">
        <f>J47/T_MO[[#This Row],[Salário
(R$)]]</f>
        <v>2.9495273880352532E-3</v>
      </c>
      <c r="J47" s="80">
        <v>29.17</v>
      </c>
      <c r="K47" s="79">
        <f>L47/T_MO[[#This Row],[Salário
(R$)]]</f>
        <v>0</v>
      </c>
      <c r="L47" s="81">
        <v>0</v>
      </c>
      <c r="M47" s="79">
        <f>N47/T_MO[[#This Row],[Salário
(R$)]]</f>
        <v>0</v>
      </c>
      <c r="N47" s="80">
        <v>0</v>
      </c>
      <c r="O47" s="79">
        <f>P47/T_MO[[#This Row],[Salário
(R$)]]</f>
        <v>3.8727082263198559E-4</v>
      </c>
      <c r="P47" s="81">
        <v>3.83</v>
      </c>
      <c r="Q47" s="79">
        <f>R47/T_MO[[#This Row],[Salário
(R$)]]</f>
        <v>0</v>
      </c>
      <c r="R47" s="80">
        <v>0</v>
      </c>
      <c r="S47" s="79">
        <f>T47/T_MO[[#This Row],[Salário
(R$)]]</f>
        <v>2.6685285326581546E-2</v>
      </c>
      <c r="T47" s="81">
        <v>263.91000000000003</v>
      </c>
      <c r="U47" s="79">
        <f>V47/T_MO[[#This Row],[Salário
(R$)]]</f>
        <v>5.8646756429909044E-4</v>
      </c>
      <c r="V47" s="80">
        <v>5.8</v>
      </c>
      <c r="W47" s="79">
        <f>X47/T_MO[[#This Row],[Salário
(R$)]]</f>
        <v>0.88506954696391815</v>
      </c>
      <c r="X4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8753.09</v>
      </c>
      <c r="Y47" s="80">
        <f>T_MO[[#This Row],[Encargos Totais
(R$)]]+T_MO[[#This Row],[Salário
(R$)]]</f>
        <v>18642.809999999998</v>
      </c>
    </row>
    <row r="48" spans="1:25">
      <c r="A48" s="76" t="s">
        <v>427</v>
      </c>
      <c r="B48" s="77" t="s">
        <v>428</v>
      </c>
      <c r="C48" s="76" t="s">
        <v>342</v>
      </c>
      <c r="D48" s="78">
        <v>12169.95</v>
      </c>
      <c r="E48" s="79">
        <v>0.80010000000000003</v>
      </c>
      <c r="F48" s="78">
        <f>ROUND(T_MO[[#This Row],[Encargos Sociais
(%)]]*T_MO[[#This Row],[Salário
(R$)]],2)</f>
        <v>9737.18</v>
      </c>
      <c r="G48" s="79">
        <f>H48/T_MO[[#This Row],[Salário
(R$)]]</f>
        <v>4.4176023730582291E-2</v>
      </c>
      <c r="H48" s="80">
        <v>537.62</v>
      </c>
      <c r="I48" s="79">
        <f>J48/T_MO[[#This Row],[Salário
(R$)]]</f>
        <v>2.3968874153139494E-3</v>
      </c>
      <c r="J48" s="80">
        <v>29.17</v>
      </c>
      <c r="K48" s="79">
        <f>L48/T_MO[[#This Row],[Salário
(R$)]]</f>
        <v>0</v>
      </c>
      <c r="L48" s="81">
        <v>0</v>
      </c>
      <c r="M48" s="79">
        <f>N48/T_MO[[#This Row],[Salário
(R$)]]</f>
        <v>0</v>
      </c>
      <c r="N48" s="80">
        <v>0</v>
      </c>
      <c r="O48" s="79">
        <f>P48/T_MO[[#This Row],[Salário
(R$)]]</f>
        <v>3.1470959206898958E-4</v>
      </c>
      <c r="P48" s="81">
        <v>3.83</v>
      </c>
      <c r="Q48" s="79">
        <f>R48/T_MO[[#This Row],[Salário
(R$)]]</f>
        <v>0</v>
      </c>
      <c r="R48" s="80">
        <v>0</v>
      </c>
      <c r="S48" s="79">
        <f>T48/T_MO[[#This Row],[Salário
(R$)]]</f>
        <v>2.1685380794497923E-2</v>
      </c>
      <c r="T48" s="81">
        <v>263.91000000000003</v>
      </c>
      <c r="U48" s="79">
        <f>V48/T_MO[[#This Row],[Salário
(R$)]]</f>
        <v>4.7658371644912262E-4</v>
      </c>
      <c r="V48" s="80">
        <v>5.8</v>
      </c>
      <c r="W48" s="79">
        <f>X48/T_MO[[#This Row],[Salário
(R$)]]</f>
        <v>0.86914983216857911</v>
      </c>
      <c r="X4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10577.51</v>
      </c>
      <c r="Y48" s="80">
        <f>T_MO[[#This Row],[Encargos Totais
(R$)]]+T_MO[[#This Row],[Salário
(R$)]]</f>
        <v>22747.46</v>
      </c>
    </row>
    <row r="49" spans="1:25">
      <c r="A49" s="76" t="s">
        <v>429</v>
      </c>
      <c r="B49" s="77" t="s">
        <v>430</v>
      </c>
      <c r="C49" s="76" t="s">
        <v>342</v>
      </c>
      <c r="D49" s="78">
        <v>9350</v>
      </c>
      <c r="E49" s="79">
        <v>0.79769999999999996</v>
      </c>
      <c r="F49" s="78">
        <f>ROUND(T_MO[[#This Row],[Encargos Sociais
(%)]]*T_MO[[#This Row],[Salário
(R$)]],2)</f>
        <v>7458.5</v>
      </c>
      <c r="G49" s="79">
        <f>H49/T_MO[[#This Row],[Salário
(R$)]]</f>
        <v>5.7499465240641714E-2</v>
      </c>
      <c r="H49" s="80">
        <v>537.62</v>
      </c>
      <c r="I49" s="79">
        <f>J49/T_MO[[#This Row],[Salário
(R$)]]</f>
        <v>3.1197860962566847E-3</v>
      </c>
      <c r="J49" s="80">
        <v>29.17</v>
      </c>
      <c r="K49" s="79">
        <f>L49/T_MO[[#This Row],[Salário
(R$)]]</f>
        <v>0</v>
      </c>
      <c r="L49" s="81">
        <v>0</v>
      </c>
      <c r="M49" s="79">
        <f>N49/T_MO[[#This Row],[Salário
(R$)]]</f>
        <v>0</v>
      </c>
      <c r="N49" s="80">
        <v>0</v>
      </c>
      <c r="O49" s="79">
        <f>P49/T_MO[[#This Row],[Salário
(R$)]]</f>
        <v>3.390374331550802E-4</v>
      </c>
      <c r="P49" s="81">
        <v>3.17</v>
      </c>
      <c r="Q49" s="79">
        <f>R49/T_MO[[#This Row],[Salário
(R$)]]</f>
        <v>0</v>
      </c>
      <c r="R49" s="80">
        <v>0</v>
      </c>
      <c r="S49" s="79">
        <f>T49/T_MO[[#This Row],[Salário
(R$)]]</f>
        <v>2.8225668449197865E-2</v>
      </c>
      <c r="T49" s="81">
        <v>263.91000000000003</v>
      </c>
      <c r="U49" s="79">
        <f>V49/T_MO[[#This Row],[Salário
(R$)]]</f>
        <v>6.2032085561497324E-4</v>
      </c>
      <c r="V49" s="80">
        <v>5.8</v>
      </c>
      <c r="W49" s="79">
        <f>X49/T_MO[[#This Row],[Salário
(R$)]]</f>
        <v>0.88750481283422455</v>
      </c>
      <c r="X4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8298.17</v>
      </c>
      <c r="Y49" s="80">
        <f>T_MO[[#This Row],[Encargos Totais
(R$)]]+T_MO[[#This Row],[Salário
(R$)]]</f>
        <v>17648.169999999998</v>
      </c>
    </row>
    <row r="50" spans="1:25">
      <c r="A50" s="76" t="s">
        <v>431</v>
      </c>
      <c r="B50" s="77" t="s">
        <v>432</v>
      </c>
      <c r="C50" s="76" t="s">
        <v>342</v>
      </c>
      <c r="D50" s="78">
        <v>10613.61</v>
      </c>
      <c r="E50" s="79">
        <v>0.79769999999999996</v>
      </c>
      <c r="F50" s="78">
        <f>ROUND(T_MO[[#This Row],[Encargos Sociais
(%)]]*T_MO[[#This Row],[Salário
(R$)]],2)</f>
        <v>8466.48</v>
      </c>
      <c r="G50" s="79">
        <f>H50/T_MO[[#This Row],[Salário
(R$)]]</f>
        <v>5.0653830317865453E-2</v>
      </c>
      <c r="H50" s="80">
        <v>537.62</v>
      </c>
      <c r="I50" s="79">
        <f>J50/T_MO[[#This Row],[Salário
(R$)]]</f>
        <v>2.7483580044866921E-3</v>
      </c>
      <c r="J50" s="80">
        <v>29.17</v>
      </c>
      <c r="K50" s="79">
        <f>L50/T_MO[[#This Row],[Salário
(R$)]]</f>
        <v>0</v>
      </c>
      <c r="L50" s="81">
        <v>0</v>
      </c>
      <c r="M50" s="79">
        <f>N50/T_MO[[#This Row],[Salário
(R$)]]</f>
        <v>0</v>
      </c>
      <c r="N50" s="80">
        <v>0</v>
      </c>
      <c r="O50" s="79">
        <f>P50/T_MO[[#This Row],[Salário
(R$)]]</f>
        <v>2.9867311875978104E-4</v>
      </c>
      <c r="P50" s="81">
        <v>3.17</v>
      </c>
      <c r="Q50" s="79">
        <f>R50/T_MO[[#This Row],[Salário
(R$)]]</f>
        <v>0</v>
      </c>
      <c r="R50" s="80">
        <v>0</v>
      </c>
      <c r="S50" s="79">
        <f>T50/T_MO[[#This Row],[Salário
(R$)]]</f>
        <v>2.4865243776622657E-2</v>
      </c>
      <c r="T50" s="81">
        <v>263.91000000000003</v>
      </c>
      <c r="U50" s="79">
        <f>V50/T_MO[[#This Row],[Salário
(R$)]]</f>
        <v>5.4646816681600322E-4</v>
      </c>
      <c r="V50" s="80">
        <v>5.8</v>
      </c>
      <c r="W50" s="79">
        <f>X50/T_MO[[#This Row],[Salário
(R$)]]</f>
        <v>0.87681288458874962</v>
      </c>
      <c r="X5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9306.15</v>
      </c>
      <c r="Y50" s="80">
        <f>T_MO[[#This Row],[Encargos Totais
(R$)]]+T_MO[[#This Row],[Salário
(R$)]]</f>
        <v>19919.760000000002</v>
      </c>
    </row>
    <row r="51" spans="1:25">
      <c r="A51" s="76" t="s">
        <v>433</v>
      </c>
      <c r="B51" s="77" t="s">
        <v>434</v>
      </c>
      <c r="C51" s="76" t="s">
        <v>342</v>
      </c>
      <c r="D51" s="78">
        <v>14287.1</v>
      </c>
      <c r="E51" s="79">
        <v>0.79769999999999996</v>
      </c>
      <c r="F51" s="78">
        <f>ROUND(T_MO[[#This Row],[Encargos Sociais
(%)]]*T_MO[[#This Row],[Salário
(R$)]],2)</f>
        <v>11396.82</v>
      </c>
      <c r="G51" s="79">
        <f>H51/T_MO[[#This Row],[Salário
(R$)]]</f>
        <v>3.7629749914258319E-2</v>
      </c>
      <c r="H51" s="80">
        <v>537.62</v>
      </c>
      <c r="I51" s="79">
        <f>J51/T_MO[[#This Row],[Salário
(R$)]]</f>
        <v>2.0417019549103738E-3</v>
      </c>
      <c r="J51" s="80">
        <v>29.17</v>
      </c>
      <c r="K51" s="82">
        <f>L51/T_MO[[#This Row],[Salário
(R$)]]</f>
        <v>0</v>
      </c>
      <c r="L51" s="81">
        <v>0</v>
      </c>
      <c r="M51" s="79">
        <f>N51/T_MO[[#This Row],[Salário
(R$)]]</f>
        <v>0</v>
      </c>
      <c r="N51" s="80">
        <v>0</v>
      </c>
      <c r="O51" s="79">
        <f>P51/T_MO[[#This Row],[Salário
(R$)]]</f>
        <v>2.2187847778765458E-4</v>
      </c>
      <c r="P51" s="81">
        <v>3.17</v>
      </c>
      <c r="Q51" s="79">
        <f>R51/T_MO[[#This Row],[Salário
(R$)]]</f>
        <v>0</v>
      </c>
      <c r="R51" s="80">
        <v>0</v>
      </c>
      <c r="S51" s="79">
        <f>T51/T_MO[[#This Row],[Salário
(R$)]]</f>
        <v>1.8471908224902186E-2</v>
      </c>
      <c r="T51" s="81">
        <v>263.91000000000003</v>
      </c>
      <c r="U51" s="79">
        <f>V51/T_MO[[#This Row],[Salário
(R$)]]</f>
        <v>4.0596062181968349E-4</v>
      </c>
      <c r="V51" s="80">
        <v>5.8</v>
      </c>
      <c r="W51" s="79">
        <f>X51/T_MO[[#This Row],[Salário
(R$)]]</f>
        <v>0.85647122229143768</v>
      </c>
      <c r="X5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12236.49</v>
      </c>
      <c r="Y51" s="80">
        <f>T_MO[[#This Row],[Encargos Totais
(R$)]]+T_MO[[#This Row],[Salário
(R$)]]</f>
        <v>26523.59</v>
      </c>
    </row>
    <row r="52" spans="1:25">
      <c r="A52" s="76" t="s">
        <v>435</v>
      </c>
      <c r="B52" s="77" t="s">
        <v>436</v>
      </c>
      <c r="C52" s="76" t="s">
        <v>342</v>
      </c>
      <c r="D52" s="78">
        <v>2362.81</v>
      </c>
      <c r="E52" s="79">
        <v>0.79649999999999999</v>
      </c>
      <c r="F52" s="78">
        <f>ROUND(T_MO[[#This Row],[Encargos Sociais
(%)]]*T_MO[[#This Row],[Salário
(R$)]],2)</f>
        <v>1881.98</v>
      </c>
      <c r="G52" s="79">
        <f>H52/T_MO[[#This Row],[Salário
(R$)]]</f>
        <v>0.22753416482916528</v>
      </c>
      <c r="H52" s="80">
        <v>537.62</v>
      </c>
      <c r="I52" s="79">
        <f>J52/T_MO[[#This Row],[Salário
(R$)]]</f>
        <v>1.2345470012400491E-2</v>
      </c>
      <c r="J52" s="80">
        <v>29.17</v>
      </c>
      <c r="K52" s="79">
        <f>L52/T_MO[[#This Row],[Salário
(R$)]]</f>
        <v>0</v>
      </c>
      <c r="L52" s="81">
        <v>0</v>
      </c>
      <c r="M52" s="79">
        <f>N52/T_MO[[#This Row],[Salário
(R$)]]</f>
        <v>3.2698354924856426E-2</v>
      </c>
      <c r="N52" s="80">
        <v>77.260000000000005</v>
      </c>
      <c r="O52" s="79">
        <f>P52/T_MO[[#This Row],[Salário
(R$)]]</f>
        <v>1.2146554314566131E-3</v>
      </c>
      <c r="P52" s="81">
        <v>2.87</v>
      </c>
      <c r="Q52" s="79">
        <f>R52/T_MO[[#This Row],[Salário
(R$)]]</f>
        <v>0</v>
      </c>
      <c r="R52" s="80">
        <v>0</v>
      </c>
      <c r="S52" s="79">
        <f>T52/T_MO[[#This Row],[Salário
(R$)]]</f>
        <v>0.11169328045843721</v>
      </c>
      <c r="T52" s="81">
        <v>263.91000000000003</v>
      </c>
      <c r="U52" s="79">
        <f>V52/T_MO[[#This Row],[Salário
(R$)]]</f>
        <v>2.4547043562537824E-3</v>
      </c>
      <c r="V52" s="80">
        <v>5.8</v>
      </c>
      <c r="W52" s="79">
        <f>X52/T_MO[[#This Row],[Salário
(R$)]]</f>
        <v>1.1844414066302411</v>
      </c>
      <c r="X5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2798.61</v>
      </c>
      <c r="Y52" s="80">
        <f>T_MO[[#This Row],[Encargos Totais
(R$)]]+T_MO[[#This Row],[Salário
(R$)]]</f>
        <v>5161.42</v>
      </c>
    </row>
    <row r="53" spans="1:25">
      <c r="A53" s="76" t="s">
        <v>437</v>
      </c>
      <c r="B53" s="77" t="s">
        <v>438</v>
      </c>
      <c r="C53" s="76" t="s">
        <v>342</v>
      </c>
      <c r="D53" s="78">
        <v>3150.42</v>
      </c>
      <c r="E53" s="79">
        <v>0.79649999999999999</v>
      </c>
      <c r="F53" s="78">
        <f>ROUND(T_MO[[#This Row],[Encargos Sociais
(%)]]*T_MO[[#This Row],[Salário
(R$)]],2)</f>
        <v>2509.31</v>
      </c>
      <c r="G53" s="79">
        <f>H53/T_MO[[#This Row],[Salário
(R$)]]</f>
        <v>0.1706502625046819</v>
      </c>
      <c r="H53" s="80">
        <v>537.62</v>
      </c>
      <c r="I53" s="79">
        <f>J53/T_MO[[#This Row],[Salário
(R$)]]</f>
        <v>9.2590829159286698E-3</v>
      </c>
      <c r="J53" s="80">
        <v>29.17</v>
      </c>
      <c r="K53" s="79">
        <f>L53/T_MO[[#This Row],[Salário
(R$)]]</f>
        <v>0</v>
      </c>
      <c r="L53" s="81">
        <v>0</v>
      </c>
      <c r="M53" s="79">
        <f>N53/T_MO[[#This Row],[Salário
(R$)]]</f>
        <v>9.5257140317798906E-3</v>
      </c>
      <c r="N53" s="80">
        <v>30.01</v>
      </c>
      <c r="O53" s="79">
        <f>P53/T_MO[[#This Row],[Salário
(R$)]]</f>
        <v>9.1098964582500108E-4</v>
      </c>
      <c r="P53" s="81">
        <v>2.87</v>
      </c>
      <c r="Q53" s="79">
        <f>R53/T_MO[[#This Row],[Salário
(R$)]]</f>
        <v>0</v>
      </c>
      <c r="R53" s="80">
        <v>0</v>
      </c>
      <c r="S53" s="79">
        <f>T53/T_MO[[#This Row],[Salário
(R$)]]</f>
        <v>8.3769783076542176E-2</v>
      </c>
      <c r="T53" s="81">
        <v>263.91000000000003</v>
      </c>
      <c r="U53" s="79">
        <f>V53/T_MO[[#This Row],[Salário
(R$)]]</f>
        <v>1.8410243713536606E-3</v>
      </c>
      <c r="V53" s="80">
        <v>5.8</v>
      </c>
      <c r="W53" s="79">
        <f>X53/T_MO[[#This Row],[Salário
(R$)]]</f>
        <v>1.0724570057325691</v>
      </c>
      <c r="X5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3378.69</v>
      </c>
      <c r="Y53" s="80">
        <f>T_MO[[#This Row],[Encargos Totais
(R$)]]+T_MO[[#This Row],[Salário
(R$)]]</f>
        <v>6529.1100000000006</v>
      </c>
    </row>
    <row r="54" spans="1:25">
      <c r="A54" s="76" t="s">
        <v>439</v>
      </c>
      <c r="B54" s="77" t="s">
        <v>440</v>
      </c>
      <c r="C54" s="76" t="s">
        <v>342</v>
      </c>
      <c r="D54" s="78">
        <v>5970.74</v>
      </c>
      <c r="E54" s="79">
        <v>0.79649999999999999</v>
      </c>
      <c r="F54" s="78">
        <f>ROUND(T_MO[[#This Row],[Encargos Sociais
(%)]]*T_MO[[#This Row],[Salário
(R$)]],2)</f>
        <v>4755.6899999999996</v>
      </c>
      <c r="G54" s="79">
        <f>H54/T_MO[[#This Row],[Salário
(R$)]]</f>
        <v>9.0042440300532267E-2</v>
      </c>
      <c r="H54" s="80">
        <v>537.62</v>
      </c>
      <c r="I54" s="79">
        <f>J54/T_MO[[#This Row],[Salário
(R$)]]</f>
        <v>4.8854915806080994E-3</v>
      </c>
      <c r="J54" s="80">
        <v>29.17</v>
      </c>
      <c r="K54" s="79">
        <f>L54/T_MO[[#This Row],[Salário
(R$)]]</f>
        <v>0</v>
      </c>
      <c r="L54" s="81">
        <v>0</v>
      </c>
      <c r="M54" s="79">
        <f>N54/T_MO[[#This Row],[Salário
(R$)]]</f>
        <v>0</v>
      </c>
      <c r="N54" s="80">
        <v>0</v>
      </c>
      <c r="O54" s="79">
        <f>P54/T_MO[[#This Row],[Salário
(R$)]]</f>
        <v>4.806774369676121E-4</v>
      </c>
      <c r="P54" s="81">
        <v>2.87</v>
      </c>
      <c r="Q54" s="79">
        <f>R54/T_MO[[#This Row],[Salário
(R$)]]</f>
        <v>0</v>
      </c>
      <c r="R54" s="80">
        <v>0</v>
      </c>
      <c r="S54" s="79">
        <f>T54/T_MO[[#This Row],[Salário
(R$)]]</f>
        <v>4.4200551355443388E-2</v>
      </c>
      <c r="T54" s="81">
        <v>263.91000000000003</v>
      </c>
      <c r="U54" s="79">
        <f>V54/T_MO[[#This Row],[Salário
(R$)]]</f>
        <v>9.7140387958611501E-4</v>
      </c>
      <c r="V54" s="80">
        <v>5.8</v>
      </c>
      <c r="W54" s="79">
        <f>X54/T_MO[[#This Row],[Salário
(R$)]]</f>
        <v>0.93707982595122208</v>
      </c>
      <c r="X5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5595.0599999999995</v>
      </c>
      <c r="Y54" s="80">
        <f>T_MO[[#This Row],[Encargos Totais
(R$)]]+T_MO[[#This Row],[Salário
(R$)]]</f>
        <v>11565.8</v>
      </c>
    </row>
    <row r="55" spans="1:25">
      <c r="A55" s="76" t="s">
        <v>441</v>
      </c>
      <c r="B55" s="77" t="s">
        <v>442</v>
      </c>
      <c r="C55" s="76" t="s">
        <v>342</v>
      </c>
      <c r="D55" s="78">
        <v>2507.59</v>
      </c>
      <c r="E55" s="79">
        <v>0.90039999999999998</v>
      </c>
      <c r="F55" s="78">
        <f>ROUND(T_MO[[#This Row],[Encargos Sociais
(%)]]*T_MO[[#This Row],[Salário
(R$)]],2)</f>
        <v>2257.83</v>
      </c>
      <c r="G55" s="79">
        <f>H55/T_MO[[#This Row],[Salário
(R$)]]</f>
        <v>0.21439709043344404</v>
      </c>
      <c r="H55" s="80">
        <v>537.62</v>
      </c>
      <c r="I55" s="79">
        <f>J55/T_MO[[#This Row],[Salário
(R$)]]</f>
        <v>1.2015520878612532E-2</v>
      </c>
      <c r="J55" s="80">
        <v>30.13</v>
      </c>
      <c r="K55" s="79">
        <f>L55/T_MO[[#This Row],[Salário
(R$)]]</f>
        <v>0</v>
      </c>
      <c r="L55" s="81">
        <v>0</v>
      </c>
      <c r="M55" s="79">
        <f>N55/T_MO[[#This Row],[Salário
(R$)]]</f>
        <v>2.7348968531538249E-2</v>
      </c>
      <c r="N55" s="80">
        <v>68.58</v>
      </c>
      <c r="O55" s="79">
        <f>P55/T_MO[[#This Row],[Salário
(R$)]]</f>
        <v>1.172440470730861E-3</v>
      </c>
      <c r="P55" s="81">
        <v>2.94</v>
      </c>
      <c r="Q55" s="79">
        <f>R55/T_MO[[#This Row],[Salário
(R$)]]</f>
        <v>0</v>
      </c>
      <c r="R55" s="80">
        <v>0</v>
      </c>
      <c r="S55" s="79">
        <f>T55/T_MO[[#This Row],[Salário
(R$)]]</f>
        <v>0.10524447776550393</v>
      </c>
      <c r="T55" s="81">
        <v>263.91000000000003</v>
      </c>
      <c r="U55" s="79">
        <f>V55/T_MO[[#This Row],[Salário
(R$)]]</f>
        <v>2.3129777994010184E-3</v>
      </c>
      <c r="V55" s="80">
        <v>5.8</v>
      </c>
      <c r="W55" s="79">
        <f>X55/T_MO[[#This Row],[Salário
(R$)]]</f>
        <v>1.2628898663657135</v>
      </c>
      <c r="X5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3166.81</v>
      </c>
      <c r="Y55" s="80">
        <f>T_MO[[#This Row],[Encargos Totais
(R$)]]+T_MO[[#This Row],[Salário
(R$)]]</f>
        <v>5674.4</v>
      </c>
    </row>
    <row r="56" spans="1:25">
      <c r="A56" s="76" t="s">
        <v>443</v>
      </c>
      <c r="B56" s="77" t="s">
        <v>444</v>
      </c>
      <c r="C56" s="76" t="s">
        <v>342</v>
      </c>
      <c r="D56" s="78">
        <v>3343.45</v>
      </c>
      <c r="E56" s="79">
        <v>0.90039999999999998</v>
      </c>
      <c r="F56" s="78">
        <f>ROUND(T_MO[[#This Row],[Encargos Sociais
(%)]]*T_MO[[#This Row],[Salário
(R$)]],2)</f>
        <v>3010.44</v>
      </c>
      <c r="G56" s="79">
        <f>H56/T_MO[[#This Row],[Salário
(R$)]]</f>
        <v>0.16079797813635616</v>
      </c>
      <c r="H56" s="80">
        <v>537.62</v>
      </c>
      <c r="I56" s="79">
        <f>J56/T_MO[[#This Row],[Salário
(R$)]]</f>
        <v>9.0116496433324863E-3</v>
      </c>
      <c r="J56" s="80">
        <v>30.13</v>
      </c>
      <c r="K56" s="79">
        <f>L56/T_MO[[#This Row],[Salário
(R$)]]</f>
        <v>0</v>
      </c>
      <c r="L56" s="81">
        <v>0</v>
      </c>
      <c r="M56" s="79">
        <f>N56/T_MO[[#This Row],[Salário
(R$)]]</f>
        <v>1.0267837114357924E-2</v>
      </c>
      <c r="N56" s="80">
        <v>34.33</v>
      </c>
      <c r="O56" s="79">
        <f>P56/T_MO[[#This Row],[Salário
(R$)]]</f>
        <v>8.7933122971780653E-4</v>
      </c>
      <c r="P56" s="81">
        <v>2.94</v>
      </c>
      <c r="Q56" s="79">
        <f>R56/T_MO[[#This Row],[Salário
(R$)]]</f>
        <v>0</v>
      </c>
      <c r="R56" s="80">
        <v>0</v>
      </c>
      <c r="S56" s="79">
        <f>T56/T_MO[[#This Row],[Salário
(R$)]]</f>
        <v>7.8933437018648411E-2</v>
      </c>
      <c r="T56" s="81">
        <v>263.91000000000003</v>
      </c>
      <c r="U56" s="79">
        <f>V56/T_MO[[#This Row],[Salário
(R$)]]</f>
        <v>1.7347350790351283E-3</v>
      </c>
      <c r="V56" s="80">
        <v>5.8</v>
      </c>
      <c r="W56" s="79">
        <f>X56/T_MO[[#This Row],[Salário
(R$)]]</f>
        <v>1.162024256381881</v>
      </c>
      <c r="X5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3885.17</v>
      </c>
      <c r="Y56" s="80">
        <f>T_MO[[#This Row],[Encargos Totais
(R$)]]+T_MO[[#This Row],[Salário
(R$)]]</f>
        <v>7228.62</v>
      </c>
    </row>
    <row r="57" spans="1:25">
      <c r="A57" s="76" t="s">
        <v>445</v>
      </c>
      <c r="B57" s="77" t="s">
        <v>446</v>
      </c>
      <c r="C57" s="76" t="s">
        <v>342</v>
      </c>
      <c r="D57" s="78">
        <v>6870.99</v>
      </c>
      <c r="E57" s="79">
        <v>0.90039999999999998</v>
      </c>
      <c r="F57" s="78">
        <f>ROUND(T_MO[[#This Row],[Encargos Sociais
(%)]]*T_MO[[#This Row],[Salário
(R$)]],2)</f>
        <v>6186.64</v>
      </c>
      <c r="G57" s="79">
        <f>H57/T_MO[[#This Row],[Salário
(R$)]]</f>
        <v>7.8244910849819313E-2</v>
      </c>
      <c r="H57" s="80">
        <v>537.62</v>
      </c>
      <c r="I57" s="79">
        <f>J57/T_MO[[#This Row],[Salário
(R$)]]</f>
        <v>4.3851031656282425E-3</v>
      </c>
      <c r="J57" s="80">
        <v>30.13</v>
      </c>
      <c r="K57" s="79">
        <f>L57/T_MO[[#This Row],[Salário
(R$)]]</f>
        <v>0</v>
      </c>
      <c r="L57" s="81">
        <v>0</v>
      </c>
      <c r="M57" s="79">
        <f>N57/T_MO[[#This Row],[Salário
(R$)]]</f>
        <v>4.9963687911057939E-3</v>
      </c>
      <c r="N57" s="80">
        <v>34.33</v>
      </c>
      <c r="O57" s="79">
        <f>P57/T_MO[[#This Row],[Salário
(R$)]]</f>
        <v>4.278859378342859E-4</v>
      </c>
      <c r="P57" s="81">
        <v>2.94</v>
      </c>
      <c r="Q57" s="79">
        <f>R57/T_MO[[#This Row],[Salário
(R$)]]</f>
        <v>0</v>
      </c>
      <c r="R57" s="80">
        <v>0</v>
      </c>
      <c r="S57" s="79">
        <f>T57/T_MO[[#This Row],[Salário
(R$)]]</f>
        <v>3.8409312195185855E-2</v>
      </c>
      <c r="T57" s="81">
        <v>263.91000000000003</v>
      </c>
      <c r="U57" s="79">
        <f>V57/T_MO[[#This Row],[Salário
(R$)]]</f>
        <v>8.4412872089757078E-4</v>
      </c>
      <c r="V57" s="80">
        <v>5.8</v>
      </c>
      <c r="W57" s="79">
        <f>X57/T_MO[[#This Row],[Salário
(R$)]]</f>
        <v>1.0277077975662898</v>
      </c>
      <c r="X5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7061.3700000000008</v>
      </c>
      <c r="Y57" s="80">
        <f>T_MO[[#This Row],[Encargos Totais
(R$)]]+T_MO[[#This Row],[Salário
(R$)]]</f>
        <v>13932.36</v>
      </c>
    </row>
    <row r="58" spans="1:25">
      <c r="A58" s="76" t="s">
        <v>447</v>
      </c>
      <c r="B58" s="77" t="s">
        <v>448</v>
      </c>
      <c r="C58" s="76" t="s">
        <v>342</v>
      </c>
      <c r="D58" s="78">
        <v>2026.13</v>
      </c>
      <c r="E58" s="79">
        <v>0.77249999999999996</v>
      </c>
      <c r="F58" s="78">
        <f>ROUND(T_MO[[#This Row],[Encargos Sociais
(%)]]*T_MO[[#This Row],[Salário
(R$)]],2)</f>
        <v>1565.19</v>
      </c>
      <c r="G58" s="79">
        <f>H58/T_MO[[#This Row],[Salário
(R$)]]</f>
        <v>0.26534328991723138</v>
      </c>
      <c r="H58" s="80">
        <v>537.62</v>
      </c>
      <c r="I58" s="79">
        <f>J58/T_MO[[#This Row],[Salário
(R$)]]</f>
        <v>1.6139142108354352E-2</v>
      </c>
      <c r="J58" s="80">
        <v>32.700000000000003</v>
      </c>
      <c r="K58" s="79">
        <f>L58/T_MO[[#This Row],[Salário
(R$)]]</f>
        <v>0</v>
      </c>
      <c r="L58" s="81">
        <v>0</v>
      </c>
      <c r="M58" s="79">
        <f>N58/T_MO[[#This Row],[Salário
(R$)]]</f>
        <v>4.8101553207346021E-2</v>
      </c>
      <c r="N58" s="80">
        <v>97.46</v>
      </c>
      <c r="O58" s="79">
        <f>P58/T_MO[[#This Row],[Salário
(R$)]]</f>
        <v>1.5744300711208067E-3</v>
      </c>
      <c r="P58" s="81">
        <v>3.19</v>
      </c>
      <c r="Q58" s="79">
        <f>R58/T_MO[[#This Row],[Salário
(R$)]]</f>
        <v>0</v>
      </c>
      <c r="R58" s="80">
        <v>0</v>
      </c>
      <c r="S58" s="79">
        <f>T58/T_MO[[#This Row],[Salário
(R$)]]</f>
        <v>0.1302532414010947</v>
      </c>
      <c r="T58" s="81">
        <v>263.91000000000003</v>
      </c>
      <c r="U58" s="79">
        <f>V58/T_MO[[#This Row],[Salário
(R$)]]</f>
        <v>2.8626001293105574E-3</v>
      </c>
      <c r="V58" s="80">
        <v>5.8</v>
      </c>
      <c r="W58" s="79">
        <f>X58/T_MO[[#This Row],[Salário
(R$)]]</f>
        <v>1.2367765148336975</v>
      </c>
      <c r="X5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2505.87</v>
      </c>
      <c r="Y58" s="80">
        <f>T_MO[[#This Row],[Encargos Totais
(R$)]]+T_MO[[#This Row],[Salário
(R$)]]</f>
        <v>4532</v>
      </c>
    </row>
    <row r="59" spans="1:25">
      <c r="A59" s="76" t="s">
        <v>449</v>
      </c>
      <c r="B59" s="77" t="s">
        <v>450</v>
      </c>
      <c r="C59" s="76" t="s">
        <v>342</v>
      </c>
      <c r="D59" s="78">
        <v>9350</v>
      </c>
      <c r="E59" s="79">
        <v>0.89380000000000004</v>
      </c>
      <c r="F59" s="78">
        <f>ROUND(T_MO[[#This Row],[Encargos Sociais
(%)]]*T_MO[[#This Row],[Salário
(R$)]],2)</f>
        <v>8357.0300000000007</v>
      </c>
      <c r="G59" s="79">
        <f>H59/T_MO[[#This Row],[Salário
(R$)]]</f>
        <v>5.7499465240641714E-2</v>
      </c>
      <c r="H59" s="80">
        <v>537.62</v>
      </c>
      <c r="I59" s="79">
        <f>J59/T_MO[[#This Row],[Salário
(R$)]]</f>
        <v>3.2224598930481281E-3</v>
      </c>
      <c r="J59" s="80">
        <v>30.13</v>
      </c>
      <c r="K59" s="79">
        <f>L59/T_MO[[#This Row],[Salário
(R$)]]</f>
        <v>0</v>
      </c>
      <c r="L59" s="81">
        <v>0</v>
      </c>
      <c r="M59" s="79">
        <f>N59/T_MO[[#This Row],[Salário
(R$)]]</f>
        <v>3.6716577540106951E-3</v>
      </c>
      <c r="N59" s="80">
        <v>34.33</v>
      </c>
      <c r="O59" s="79">
        <f>P59/T_MO[[#This Row],[Salário
(R$)]]</f>
        <v>2.4812834224598927E-4</v>
      </c>
      <c r="P59" s="81">
        <v>2.3199999999999998</v>
      </c>
      <c r="Q59" s="79">
        <f>R59/T_MO[[#This Row],[Salário
(R$)]]</f>
        <v>0</v>
      </c>
      <c r="R59" s="80">
        <v>0</v>
      </c>
      <c r="S59" s="79">
        <f>T59/T_MO[[#This Row],[Salário
(R$)]]</f>
        <v>2.8225668449197865E-2</v>
      </c>
      <c r="T59" s="81">
        <v>263.91000000000003</v>
      </c>
      <c r="U59" s="79">
        <f>V59/T_MO[[#This Row],[Salário
(R$)]]</f>
        <v>6.2032085561497324E-4</v>
      </c>
      <c r="V59" s="80">
        <v>5.8</v>
      </c>
      <c r="W59" s="79">
        <f>X59/T_MO[[#This Row],[Salário
(R$)]]</f>
        <v>0.98728770053475945</v>
      </c>
      <c r="X5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9231.1400000000012</v>
      </c>
      <c r="Y59" s="80">
        <f>T_MO[[#This Row],[Encargos Totais
(R$)]]+T_MO[[#This Row],[Salário
(R$)]]</f>
        <v>18581.14</v>
      </c>
    </row>
    <row r="60" spans="1:25">
      <c r="A60" s="76" t="s">
        <v>451</v>
      </c>
      <c r="B60" s="77" t="s">
        <v>452</v>
      </c>
      <c r="C60" s="76" t="s">
        <v>342</v>
      </c>
      <c r="D60" s="78">
        <v>3677.7</v>
      </c>
      <c r="E60" s="79">
        <v>0.9</v>
      </c>
      <c r="F60" s="78">
        <f>ROUND(T_MO[[#This Row],[Encargos Sociais
(%)]]*T_MO[[#This Row],[Salário
(R$)]],2)</f>
        <v>3309.93</v>
      </c>
      <c r="G60" s="79">
        <f>H60/T_MO[[#This Row],[Salário
(R$)]]</f>
        <v>0.14618375615194279</v>
      </c>
      <c r="H60" s="80">
        <v>537.62</v>
      </c>
      <c r="I60" s="79">
        <f>J60/T_MO[[#This Row],[Salário
(R$)]]</f>
        <v>8.1926203877423394E-3</v>
      </c>
      <c r="J60" s="80">
        <v>30.13</v>
      </c>
      <c r="K60" s="79">
        <f>L60/T_MO[[#This Row],[Salário
(R$)]]</f>
        <v>0</v>
      </c>
      <c r="L60" s="81">
        <v>0</v>
      </c>
      <c r="M60" s="79">
        <f>N60/T_MO[[#This Row],[Salário
(R$)]]</f>
        <v>0</v>
      </c>
      <c r="N60" s="80">
        <v>0</v>
      </c>
      <c r="O60" s="79">
        <f>P60/T_MO[[#This Row],[Salário
(R$)]]</f>
        <v>8.4563721891399522E-4</v>
      </c>
      <c r="P60" s="81">
        <v>3.11</v>
      </c>
      <c r="Q60" s="79">
        <f>R60/T_MO[[#This Row],[Salário
(R$)]]</f>
        <v>0</v>
      </c>
      <c r="R60" s="80">
        <v>0</v>
      </c>
      <c r="S60" s="79">
        <f>T60/T_MO[[#This Row],[Salário
(R$)]]</f>
        <v>7.175952361530305E-2</v>
      </c>
      <c r="T60" s="81">
        <v>263.91000000000003</v>
      </c>
      <c r="U60" s="79">
        <f>V60/T_MO[[#This Row],[Salário
(R$)]]</f>
        <v>1.5770726269135602E-3</v>
      </c>
      <c r="V60" s="80">
        <v>5.8</v>
      </c>
      <c r="W60" s="79">
        <f>X60/T_MO[[#This Row],[Salário
(R$)]]</f>
        <v>1.1285586100008158</v>
      </c>
      <c r="X6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4150.5</v>
      </c>
      <c r="Y60" s="80">
        <f>T_MO[[#This Row],[Encargos Totais
(R$)]]+T_MO[[#This Row],[Salário
(R$)]]</f>
        <v>7828.2</v>
      </c>
    </row>
    <row r="61" spans="1:25">
      <c r="A61" s="76" t="s">
        <v>453</v>
      </c>
      <c r="B61" s="77" t="s">
        <v>454</v>
      </c>
      <c r="C61" s="76" t="s">
        <v>342</v>
      </c>
      <c r="D61" s="78">
        <v>4903.6000000000004</v>
      </c>
      <c r="E61" s="79">
        <v>0.9</v>
      </c>
      <c r="F61" s="78">
        <f>ROUND(T_MO[[#This Row],[Encargos Sociais
(%)]]*T_MO[[#This Row],[Salário
(R$)]],2)</f>
        <v>4413.24</v>
      </c>
      <c r="G61" s="79">
        <f>H61/T_MO[[#This Row],[Salário
(R$)]]</f>
        <v>0.10963781711395709</v>
      </c>
      <c r="H61" s="80">
        <v>537.62</v>
      </c>
      <c r="I61" s="79">
        <f>J61/T_MO[[#This Row],[Salário
(R$)]]</f>
        <v>6.1444652908067537E-3</v>
      </c>
      <c r="J61" s="80">
        <v>30.13</v>
      </c>
      <c r="K61" s="79">
        <f>L61/T_MO[[#This Row],[Salário
(R$)]]</f>
        <v>0</v>
      </c>
      <c r="L61" s="81">
        <v>0</v>
      </c>
      <c r="M61" s="79">
        <f>N61/T_MO[[#This Row],[Salário
(R$)]]</f>
        <v>0</v>
      </c>
      <c r="N61" s="80">
        <v>0</v>
      </c>
      <c r="O61" s="79">
        <f>P61/T_MO[[#This Row],[Salário
(R$)]]</f>
        <v>6.342279141854963E-4</v>
      </c>
      <c r="P61" s="81">
        <v>3.11</v>
      </c>
      <c r="Q61" s="79">
        <f>R61/T_MO[[#This Row],[Salário
(R$)]]</f>
        <v>0</v>
      </c>
      <c r="R61" s="80">
        <v>0</v>
      </c>
      <c r="S61" s="79">
        <f>T61/T_MO[[#This Row],[Salário
(R$)]]</f>
        <v>5.3819642711477281E-2</v>
      </c>
      <c r="T61" s="81">
        <v>263.91000000000003</v>
      </c>
      <c r="U61" s="79">
        <f>V61/T_MO[[#This Row],[Salário
(R$)]]</f>
        <v>1.1828044701851699E-3</v>
      </c>
      <c r="V61" s="80">
        <v>5.8</v>
      </c>
      <c r="W61" s="79">
        <f>X61/T_MO[[#This Row],[Salário
(R$)]]</f>
        <v>1.0714189575006117</v>
      </c>
      <c r="X6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5253.8099999999995</v>
      </c>
      <c r="Y61" s="80">
        <f>T_MO[[#This Row],[Encargos Totais
(R$)]]+T_MO[[#This Row],[Salário
(R$)]]</f>
        <v>10157.41</v>
      </c>
    </row>
    <row r="62" spans="1:25">
      <c r="A62" s="76" t="s">
        <v>455</v>
      </c>
      <c r="B62" s="77" t="s">
        <v>456</v>
      </c>
      <c r="C62" s="76" t="s">
        <v>342</v>
      </c>
      <c r="D62" s="78">
        <v>8224.1299999999992</v>
      </c>
      <c r="E62" s="79">
        <v>0.9</v>
      </c>
      <c r="F62" s="78">
        <f>ROUND(T_MO[[#This Row],[Encargos Sociais
(%)]]*T_MO[[#This Row],[Salário
(R$)]],2)</f>
        <v>7401.72</v>
      </c>
      <c r="G62" s="79">
        <f>H62/T_MO[[#This Row],[Salário
(R$)]]</f>
        <v>6.5371048366210174E-2</v>
      </c>
      <c r="H62" s="80">
        <v>537.62</v>
      </c>
      <c r="I62" s="79">
        <f>J62/T_MO[[#This Row],[Salário
(R$)]]</f>
        <v>3.6636094030614791E-3</v>
      </c>
      <c r="J62" s="80">
        <v>30.13</v>
      </c>
      <c r="K62" s="79">
        <f>L62/T_MO[[#This Row],[Salário
(R$)]]</f>
        <v>0</v>
      </c>
      <c r="L62" s="81">
        <v>0</v>
      </c>
      <c r="M62" s="79">
        <f>N62/T_MO[[#This Row],[Salário
(R$)]]</f>
        <v>0</v>
      </c>
      <c r="N62" s="80">
        <v>0</v>
      </c>
      <c r="O62" s="79">
        <f>P62/T_MO[[#This Row],[Salário
(R$)]]</f>
        <v>3.781555009466047E-4</v>
      </c>
      <c r="P62" s="81">
        <v>3.11</v>
      </c>
      <c r="Q62" s="79">
        <f>R62/T_MO[[#This Row],[Salário
(R$)]]</f>
        <v>0</v>
      </c>
      <c r="R62" s="80">
        <v>0</v>
      </c>
      <c r="S62" s="79">
        <f>T62/T_MO[[#This Row],[Salário
(R$)]]</f>
        <v>3.2089716480649025E-2</v>
      </c>
      <c r="T62" s="81">
        <v>263.91000000000003</v>
      </c>
      <c r="U62" s="79">
        <f>V62/T_MO[[#This Row],[Salário
(R$)]]</f>
        <v>7.0524177025411809E-4</v>
      </c>
      <c r="V62" s="80">
        <v>5.8</v>
      </c>
      <c r="W62" s="79">
        <f>X62/T_MO[[#This Row],[Salário
(R$)]]</f>
        <v>1.0022081363013475</v>
      </c>
      <c r="X6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8242.2900000000009</v>
      </c>
      <c r="Y62" s="80">
        <f>T_MO[[#This Row],[Encargos Totais
(R$)]]+T_MO[[#This Row],[Salário
(R$)]]</f>
        <v>16466.419999999998</v>
      </c>
    </row>
    <row r="63" spans="1:25">
      <c r="A63" s="76" t="s">
        <v>457</v>
      </c>
      <c r="B63" s="77" t="s">
        <v>458</v>
      </c>
      <c r="C63" s="76" t="s">
        <v>342</v>
      </c>
      <c r="D63" s="78">
        <v>1895.39</v>
      </c>
      <c r="E63" s="79">
        <v>0.77370000000000005</v>
      </c>
      <c r="F63" s="78">
        <f>ROUND(T_MO[[#This Row],[Encargos Sociais
(%)]]*T_MO[[#This Row],[Salário
(R$)]],2)</f>
        <v>1466.46</v>
      </c>
      <c r="G63" s="79">
        <f>H63/T_MO[[#This Row],[Salário
(R$)]]</f>
        <v>0.2836461097716037</v>
      </c>
      <c r="H63" s="80">
        <v>537.62</v>
      </c>
      <c r="I63" s="79">
        <f>J63/T_MO[[#This Row],[Salário
(R$)]]</f>
        <v>1.8734930541999269E-2</v>
      </c>
      <c r="J63" s="80">
        <v>35.51</v>
      </c>
      <c r="K63" s="79">
        <f>L63/T_MO[[#This Row],[Salário
(R$)]]</f>
        <v>0</v>
      </c>
      <c r="L63" s="81">
        <v>0</v>
      </c>
      <c r="M63" s="79">
        <f>N63/T_MO[[#This Row],[Salário
(R$)]]</f>
        <v>5.5561124623428423E-2</v>
      </c>
      <c r="N63" s="80">
        <v>105.31</v>
      </c>
      <c r="O63" s="79">
        <f>P63/T_MO[[#This Row],[Salário
(R$)]]</f>
        <v>1.8254818269590953E-3</v>
      </c>
      <c r="P63" s="81">
        <v>3.46</v>
      </c>
      <c r="Q63" s="79">
        <f>R63/T_MO[[#This Row],[Salário
(R$)]]</f>
        <v>0</v>
      </c>
      <c r="R63" s="80">
        <v>0</v>
      </c>
      <c r="S63" s="79">
        <f>T63/T_MO[[#This Row],[Salário
(R$)]]</f>
        <v>0.1392378349574494</v>
      </c>
      <c r="T63" s="81">
        <v>263.91000000000003</v>
      </c>
      <c r="U63" s="79">
        <f>V63/T_MO[[#This Row],[Salário
(R$)]]</f>
        <v>3.0600562417233391E-3</v>
      </c>
      <c r="V63" s="80">
        <v>5.8</v>
      </c>
      <c r="W63" s="79">
        <f>X63/T_MO[[#This Row],[Salário
(R$)]]</f>
        <v>1.2757638269696474</v>
      </c>
      <c r="X6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2418.0700000000002</v>
      </c>
      <c r="Y63" s="80">
        <f>T_MO[[#This Row],[Encargos Totais
(R$)]]+T_MO[[#This Row],[Salário
(R$)]]</f>
        <v>4313.46</v>
      </c>
    </row>
    <row r="64" spans="1:25">
      <c r="A64" s="76" t="s">
        <v>459</v>
      </c>
      <c r="B64" s="77" t="s">
        <v>460</v>
      </c>
      <c r="C64" s="76" t="s">
        <v>342</v>
      </c>
      <c r="D64" s="78">
        <v>1758.96</v>
      </c>
      <c r="E64" s="79">
        <v>0.77290000000000003</v>
      </c>
      <c r="F64" s="78">
        <f>ROUND(T_MO[[#This Row],[Encargos Sociais
(%)]]*T_MO[[#This Row],[Salário
(R$)]],2)</f>
        <v>1359.5</v>
      </c>
      <c r="G64" s="79">
        <f>H64/T_MO[[#This Row],[Salário
(R$)]]</f>
        <v>0.30564651839723472</v>
      </c>
      <c r="H64" s="80">
        <v>537.62</v>
      </c>
      <c r="I64" s="79">
        <f>J64/T_MO[[#This Row],[Salário
(R$)]]</f>
        <v>2.0188065675171691E-2</v>
      </c>
      <c r="J64" s="80">
        <v>35.51</v>
      </c>
      <c r="K64" s="79">
        <f>L64/T_MO[[#This Row],[Salário
(R$)]]</f>
        <v>0</v>
      </c>
      <c r="L64" s="81">
        <v>0</v>
      </c>
      <c r="M64" s="79">
        <f>N64/T_MO[[#This Row],[Salário
(R$)]]</f>
        <v>6.4521080638559145E-2</v>
      </c>
      <c r="N64" s="80">
        <v>113.49</v>
      </c>
      <c r="O64" s="79">
        <f>P64/T_MO[[#This Row],[Salário
(R$)]]</f>
        <v>1.9272752080775003E-3</v>
      </c>
      <c r="P64" s="81">
        <v>3.39</v>
      </c>
      <c r="Q64" s="79">
        <f>R64/T_MO[[#This Row],[Salário
(R$)]]</f>
        <v>0</v>
      </c>
      <c r="R64" s="80">
        <v>0</v>
      </c>
      <c r="S64" s="79">
        <f>T64/T_MO[[#This Row],[Salário
(R$)]]</f>
        <v>0.15003752217219268</v>
      </c>
      <c r="T64" s="81">
        <v>263.91000000000003</v>
      </c>
      <c r="U64" s="79">
        <f>V64/T_MO[[#This Row],[Salário
(R$)]]</f>
        <v>3.2974030108700596E-3</v>
      </c>
      <c r="V64" s="80">
        <v>5.8</v>
      </c>
      <c r="W64" s="79">
        <f>X64/T_MO[[#This Row],[Salário
(R$)]]</f>
        <v>1.3185177604948379</v>
      </c>
      <c r="X6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2319.2200000000003</v>
      </c>
      <c r="Y64" s="80">
        <f>T_MO[[#This Row],[Encargos Totais
(R$)]]+T_MO[[#This Row],[Salário
(R$)]]</f>
        <v>4078.1800000000003</v>
      </c>
    </row>
    <row r="65" spans="1:25">
      <c r="A65" s="76" t="s">
        <v>461</v>
      </c>
      <c r="B65" s="77" t="s">
        <v>462</v>
      </c>
      <c r="C65" s="76" t="s">
        <v>342</v>
      </c>
      <c r="D65" s="78">
        <v>3998.03</v>
      </c>
      <c r="E65" s="79">
        <v>0.79990000000000006</v>
      </c>
      <c r="F65" s="78">
        <f>ROUND(T_MO[[#This Row],[Encargos Sociais
(%)]]*T_MO[[#This Row],[Salário
(R$)]],2)</f>
        <v>3198.02</v>
      </c>
      <c r="G65" s="79">
        <f>H65/T_MO[[#This Row],[Salário
(R$)]]</f>
        <v>0.13447122707933656</v>
      </c>
      <c r="H65" s="80">
        <v>537.62</v>
      </c>
      <c r="I65" s="79">
        <f>J65/T_MO[[#This Row],[Salário
(R$)]]</f>
        <v>7.296093325963037E-3</v>
      </c>
      <c r="J65" s="80">
        <v>29.17</v>
      </c>
      <c r="K65" s="79">
        <f>L65/T_MO[[#This Row],[Salário
(R$)]]</f>
        <v>0</v>
      </c>
      <c r="L65" s="81">
        <v>0</v>
      </c>
      <c r="M65" s="79">
        <f>N65/T_MO[[#This Row],[Salário
(R$)]]</f>
        <v>0</v>
      </c>
      <c r="N65" s="80">
        <v>0</v>
      </c>
      <c r="O65" s="79">
        <f>P65/T_MO[[#This Row],[Salário
(R$)]]</f>
        <v>8.6542622241453913E-4</v>
      </c>
      <c r="P65" s="81">
        <v>3.46</v>
      </c>
      <c r="Q65" s="79">
        <f>R65/T_MO[[#This Row],[Salário
(R$)]]</f>
        <v>0</v>
      </c>
      <c r="R65" s="80">
        <v>0</v>
      </c>
      <c r="S65" s="79">
        <f>T65/T_MO[[#This Row],[Salário
(R$)]]</f>
        <v>6.6010009929890479E-2</v>
      </c>
      <c r="T65" s="81">
        <v>263.91000000000003</v>
      </c>
      <c r="U65" s="79">
        <f>V65/T_MO[[#This Row],[Salário
(R$)]]</f>
        <v>1.4507144768798632E-3</v>
      </c>
      <c r="V65" s="80">
        <v>5.8</v>
      </c>
      <c r="W65" s="79">
        <f>X65/T_MO[[#This Row],[Salário
(R$)]]</f>
        <v>1.0099924212674742</v>
      </c>
      <c r="X6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4037.98</v>
      </c>
      <c r="Y65" s="80">
        <f>T_MO[[#This Row],[Encargos Totais
(R$)]]+T_MO[[#This Row],[Salário
(R$)]]</f>
        <v>8036.01</v>
      </c>
    </row>
    <row r="66" spans="1:25">
      <c r="A66" s="76" t="s">
        <v>463</v>
      </c>
      <c r="B66" s="77" t="s">
        <v>464</v>
      </c>
      <c r="C66" s="76" t="s">
        <v>342</v>
      </c>
      <c r="D66" s="78">
        <v>5330.71</v>
      </c>
      <c r="E66" s="79">
        <v>0.79990000000000006</v>
      </c>
      <c r="F66" s="78">
        <f>ROUND(T_MO[[#This Row],[Encargos Sociais
(%)]]*T_MO[[#This Row],[Salário
(R$)]],2)</f>
        <v>4264.03</v>
      </c>
      <c r="G66" s="79">
        <f>H66/T_MO[[#This Row],[Salário
(R$)]]</f>
        <v>0.10085335724509494</v>
      </c>
      <c r="H66" s="80">
        <v>537.62</v>
      </c>
      <c r="I66" s="79">
        <f>J66/T_MO[[#This Row],[Salário
(R$)]]</f>
        <v>5.4720665727454694E-3</v>
      </c>
      <c r="J66" s="80">
        <v>29.17</v>
      </c>
      <c r="K66" s="79">
        <f>L66/T_MO[[#This Row],[Salário
(R$)]]</f>
        <v>0</v>
      </c>
      <c r="L66" s="81">
        <v>0</v>
      </c>
      <c r="M66" s="79">
        <f>N66/T_MO[[#This Row],[Salário
(R$)]]</f>
        <v>0</v>
      </c>
      <c r="N66" s="80">
        <v>0</v>
      </c>
      <c r="O66" s="79">
        <f>P66/T_MO[[#This Row],[Salário
(R$)]]</f>
        <v>6.4906926094272614E-4</v>
      </c>
      <c r="P66" s="81">
        <v>3.46</v>
      </c>
      <c r="Q66" s="79">
        <f>R66/T_MO[[#This Row],[Salário
(R$)]]</f>
        <v>0</v>
      </c>
      <c r="R66" s="80">
        <v>0</v>
      </c>
      <c r="S66" s="79">
        <f>T66/T_MO[[#This Row],[Salário
(R$)]]</f>
        <v>4.9507476489998523E-2</v>
      </c>
      <c r="T66" s="81">
        <v>263.91000000000003</v>
      </c>
      <c r="U66" s="79">
        <f>V66/T_MO[[#This Row],[Salário
(R$)]]</f>
        <v>1.0880351773028358E-3</v>
      </c>
      <c r="V66" s="80">
        <v>5.8</v>
      </c>
      <c r="W66" s="79">
        <f>X66/T_MO[[#This Row],[Salário
(R$)]]</f>
        <v>0.95746908010377596</v>
      </c>
      <c r="X6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5103.99</v>
      </c>
      <c r="Y66" s="80">
        <f>T_MO[[#This Row],[Encargos Totais
(R$)]]+T_MO[[#This Row],[Salário
(R$)]]</f>
        <v>10434.700000000001</v>
      </c>
    </row>
    <row r="67" spans="1:25">
      <c r="A67" s="76" t="s">
        <v>465</v>
      </c>
      <c r="B67" s="77" t="s">
        <v>466</v>
      </c>
      <c r="C67" s="76" t="s">
        <v>342</v>
      </c>
      <c r="D67" s="78">
        <v>8508.5</v>
      </c>
      <c r="E67" s="79">
        <v>0.79990000000000006</v>
      </c>
      <c r="F67" s="78">
        <f>ROUND(T_MO[[#This Row],[Encargos Sociais
(%)]]*T_MO[[#This Row],[Salário
(R$)]],2)</f>
        <v>6805.95</v>
      </c>
      <c r="G67" s="79">
        <f>H67/T_MO[[#This Row],[Salário
(R$)]]</f>
        <v>6.318622553916671E-2</v>
      </c>
      <c r="H67" s="80">
        <v>537.62</v>
      </c>
      <c r="I67" s="79">
        <f>J67/T_MO[[#This Row],[Salário
(R$)]]</f>
        <v>3.4283363695128402E-3</v>
      </c>
      <c r="J67" s="80">
        <v>29.17</v>
      </c>
      <c r="K67" s="79">
        <f>L67/T_MO[[#This Row],[Salário
(R$)]]</f>
        <v>0</v>
      </c>
      <c r="L67" s="81">
        <v>0</v>
      </c>
      <c r="M67" s="79">
        <f>N67/T_MO[[#This Row],[Salário
(R$)]]</f>
        <v>0</v>
      </c>
      <c r="N67" s="80">
        <v>0</v>
      </c>
      <c r="O67" s="79">
        <f>P67/T_MO[[#This Row],[Salário
(R$)]]</f>
        <v>4.0665217135805369E-4</v>
      </c>
      <c r="P67" s="81">
        <v>3.46</v>
      </c>
      <c r="Q67" s="79">
        <f>R67/T_MO[[#This Row],[Salário
(R$)]]</f>
        <v>0</v>
      </c>
      <c r="R67" s="80">
        <v>0</v>
      </c>
      <c r="S67" s="79">
        <f>T67/T_MO[[#This Row],[Salário
(R$)]]</f>
        <v>3.101721807604161E-2</v>
      </c>
      <c r="T67" s="81">
        <v>263.91000000000003</v>
      </c>
      <c r="U67" s="79">
        <f>V67/T_MO[[#This Row],[Salário
(R$)]]</f>
        <v>6.8167126990656402E-4</v>
      </c>
      <c r="V67" s="80">
        <v>5.8</v>
      </c>
      <c r="W67" s="79">
        <f>X67/T_MO[[#This Row],[Salário
(R$)]]</f>
        <v>0.89862020332608561</v>
      </c>
      <c r="X6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7645.91</v>
      </c>
      <c r="Y67" s="80">
        <f>T_MO[[#This Row],[Encargos Totais
(R$)]]+T_MO[[#This Row],[Salário
(R$)]]</f>
        <v>16154.41</v>
      </c>
    </row>
    <row r="68" spans="1:25">
      <c r="A68" s="76" t="s">
        <v>467</v>
      </c>
      <c r="B68" s="77" t="s">
        <v>468</v>
      </c>
      <c r="C68" s="76" t="s">
        <v>342</v>
      </c>
      <c r="D68" s="78">
        <v>2859.62</v>
      </c>
      <c r="E68" s="79">
        <v>0.80159999999999998</v>
      </c>
      <c r="F68" s="78">
        <f>ROUND(T_MO[[#This Row],[Encargos Sociais
(%)]]*T_MO[[#This Row],[Salário
(R$)]],2)</f>
        <v>2292.27</v>
      </c>
      <c r="G68" s="79">
        <f>H68/T_MO[[#This Row],[Salário
(R$)]]</f>
        <v>0.18800400053153915</v>
      </c>
      <c r="H68" s="80">
        <v>537.62</v>
      </c>
      <c r="I68" s="79">
        <f>J68/T_MO[[#This Row],[Salário
(R$)]]</f>
        <v>1.0200656031220933E-2</v>
      </c>
      <c r="J68" s="80">
        <v>29.17</v>
      </c>
      <c r="K68" s="79">
        <f>L68/T_MO[[#This Row],[Salário
(R$)]]</f>
        <v>0</v>
      </c>
      <c r="L68" s="81">
        <v>0</v>
      </c>
      <c r="M68" s="79">
        <f>N68/T_MO[[#This Row],[Salário
(R$)]]</f>
        <v>1.6596610738489729E-2</v>
      </c>
      <c r="N68" s="80">
        <v>47.46</v>
      </c>
      <c r="O68" s="79">
        <f>P68/T_MO[[#This Row],[Salário
(R$)]]</f>
        <v>1.2903812394653835E-3</v>
      </c>
      <c r="P68" s="81">
        <v>3.69</v>
      </c>
      <c r="Q68" s="79">
        <f>R68/T_MO[[#This Row],[Salário
(R$)]]</f>
        <v>0</v>
      </c>
      <c r="R68" s="80">
        <v>0</v>
      </c>
      <c r="S68" s="79">
        <f>T68/T_MO[[#This Row],[Salário
(R$)]]</f>
        <v>9.2288485882739676E-2</v>
      </c>
      <c r="T68" s="81">
        <v>263.91000000000003</v>
      </c>
      <c r="U68" s="79">
        <f>V68/T_MO[[#This Row],[Salário
(R$)]]</f>
        <v>2.0282415146068359E-3</v>
      </c>
      <c r="V68" s="80">
        <v>5.8</v>
      </c>
      <c r="W68" s="79">
        <f>X68/T_MO[[#This Row],[Salário
(R$)]]</f>
        <v>1.1120078891600982</v>
      </c>
      <c r="X6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3179.92</v>
      </c>
      <c r="Y68" s="80">
        <f>T_MO[[#This Row],[Encargos Totais
(R$)]]+T_MO[[#This Row],[Salário
(R$)]]</f>
        <v>6039.54</v>
      </c>
    </row>
    <row r="69" spans="1:25">
      <c r="A69" s="76" t="s">
        <v>469</v>
      </c>
      <c r="B69" s="77" t="s">
        <v>470</v>
      </c>
      <c r="C69" s="76" t="s">
        <v>342</v>
      </c>
      <c r="D69" s="78">
        <v>3812.82</v>
      </c>
      <c r="E69" s="79">
        <v>0.80159999999999998</v>
      </c>
      <c r="F69" s="78">
        <f>ROUND(T_MO[[#This Row],[Encargos Sociais
(%)]]*T_MO[[#This Row],[Salário
(R$)]],2)</f>
        <v>3056.36</v>
      </c>
      <c r="G69" s="79">
        <f>H69/T_MO[[#This Row],[Salário
(R$)]]</f>
        <v>0.14100324694058466</v>
      </c>
      <c r="H69" s="80">
        <v>537.62</v>
      </c>
      <c r="I69" s="79">
        <f>J69/T_MO[[#This Row],[Salário
(R$)]]</f>
        <v>7.6505054002024746E-3</v>
      </c>
      <c r="J69" s="80">
        <v>29.17</v>
      </c>
      <c r="K69" s="79">
        <f>L69/T_MO[[#This Row],[Salário
(R$)]]</f>
        <v>0</v>
      </c>
      <c r="L69" s="81">
        <v>0</v>
      </c>
      <c r="M69" s="79">
        <f>N69/T_MO[[#This Row],[Salário
(R$)]]</f>
        <v>0</v>
      </c>
      <c r="N69" s="80">
        <v>0</v>
      </c>
      <c r="O69" s="79">
        <f>P69/T_MO[[#This Row],[Salário
(R$)]]</f>
        <v>9.6778762176027186E-4</v>
      </c>
      <c r="P69" s="81">
        <v>3.69</v>
      </c>
      <c r="Q69" s="79">
        <f>R69/T_MO[[#This Row],[Salário
(R$)]]</f>
        <v>0</v>
      </c>
      <c r="R69" s="80">
        <v>0</v>
      </c>
      <c r="S69" s="79">
        <f>T69/T_MO[[#This Row],[Salário
(R$)]]</f>
        <v>6.9216485435976527E-2</v>
      </c>
      <c r="T69" s="81">
        <v>263.91000000000003</v>
      </c>
      <c r="U69" s="79">
        <f>V69/T_MO[[#This Row],[Salário
(R$)]]</f>
        <v>1.5211837957207525E-3</v>
      </c>
      <c r="V69" s="80">
        <v>5.8</v>
      </c>
      <c r="W69" s="79">
        <f>X69/T_MO[[#This Row],[Salário
(R$)]]</f>
        <v>1.0219601240027067</v>
      </c>
      <c r="X6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3896.55</v>
      </c>
      <c r="Y69" s="80">
        <f>T_MO[[#This Row],[Encargos Totais
(R$)]]+T_MO[[#This Row],[Salário
(R$)]]</f>
        <v>7709.3700000000008</v>
      </c>
    </row>
    <row r="70" spans="1:25">
      <c r="A70" s="76" t="s">
        <v>471</v>
      </c>
      <c r="B70" s="77" t="s">
        <v>472</v>
      </c>
      <c r="C70" s="76" t="s">
        <v>342</v>
      </c>
      <c r="D70" s="78">
        <v>6123.85</v>
      </c>
      <c r="E70" s="79">
        <v>0.80159999999999998</v>
      </c>
      <c r="F70" s="78">
        <f>ROUND(T_MO[[#This Row],[Encargos Sociais
(%)]]*T_MO[[#This Row],[Salário
(R$)]],2)</f>
        <v>4908.88</v>
      </c>
      <c r="G70" s="79">
        <f>H70/T_MO[[#This Row],[Salário
(R$)]]</f>
        <v>8.7791177118969277E-2</v>
      </c>
      <c r="H70" s="80">
        <v>537.62</v>
      </c>
      <c r="I70" s="79">
        <f>J70/T_MO[[#This Row],[Salário
(R$)]]</f>
        <v>4.7633433216032394E-3</v>
      </c>
      <c r="J70" s="80">
        <v>29.17</v>
      </c>
      <c r="K70" s="79">
        <f>L70/T_MO[[#This Row],[Salário
(R$)]]</f>
        <v>0</v>
      </c>
      <c r="L70" s="81">
        <v>0</v>
      </c>
      <c r="M70" s="79">
        <f>N70/T_MO[[#This Row],[Salário
(R$)]]</f>
        <v>0</v>
      </c>
      <c r="N70" s="80">
        <v>0</v>
      </c>
      <c r="O70" s="79">
        <f>P70/T_MO[[#This Row],[Salário
(R$)]]</f>
        <v>6.025621137029809E-4</v>
      </c>
      <c r="P70" s="81">
        <v>3.69</v>
      </c>
      <c r="Q70" s="79">
        <f>R70/T_MO[[#This Row],[Salário
(R$)]]</f>
        <v>0</v>
      </c>
      <c r="R70" s="80">
        <v>0</v>
      </c>
      <c r="S70" s="79">
        <f>T70/T_MO[[#This Row],[Salário
(R$)]]</f>
        <v>4.3095438327196131E-2</v>
      </c>
      <c r="T70" s="81">
        <v>263.91000000000003</v>
      </c>
      <c r="U70" s="79">
        <f>V70/T_MO[[#This Row],[Salário
(R$)]]</f>
        <v>9.4711660148436027E-4</v>
      </c>
      <c r="V70" s="80">
        <v>5.8</v>
      </c>
      <c r="W70" s="79">
        <f>X70/T_MO[[#This Row],[Salário
(R$)]]</f>
        <v>0.93879993794753291</v>
      </c>
      <c r="X7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5749.07</v>
      </c>
      <c r="Y70" s="80">
        <f>T_MO[[#This Row],[Encargos Totais
(R$)]]+T_MO[[#This Row],[Salário
(R$)]]</f>
        <v>11872.92</v>
      </c>
    </row>
    <row r="71" spans="1:25">
      <c r="A71" s="76" t="s">
        <v>473</v>
      </c>
      <c r="B71" s="77" t="s">
        <v>474</v>
      </c>
      <c r="C71" s="76" t="s">
        <v>342</v>
      </c>
      <c r="D71" s="78">
        <v>2891.15</v>
      </c>
      <c r="E71" s="79">
        <v>0.80179999999999996</v>
      </c>
      <c r="F71" s="78">
        <f>ROUND(T_MO[[#This Row],[Encargos Sociais
(%)]]*T_MO[[#This Row],[Salário
(R$)]],2)</f>
        <v>2318.12</v>
      </c>
      <c r="G71" s="79">
        <f>H71/T_MO[[#This Row],[Salário
(R$)]]</f>
        <v>0.18595368624941633</v>
      </c>
      <c r="H71" s="80">
        <v>537.62</v>
      </c>
      <c r="I71" s="79">
        <f>J71/T_MO[[#This Row],[Salário
(R$)]]</f>
        <v>1.0089410788094702E-2</v>
      </c>
      <c r="J71" s="80">
        <v>29.17</v>
      </c>
      <c r="K71" s="79">
        <f>L71/T_MO[[#This Row],[Salário
(R$)]]</f>
        <v>0</v>
      </c>
      <c r="L71" s="81">
        <v>0</v>
      </c>
      <c r="M71" s="79">
        <f>N71/T_MO[[#This Row],[Salário
(R$)]]</f>
        <v>1.5758435224737563E-2</v>
      </c>
      <c r="N71" s="80">
        <v>45.56</v>
      </c>
      <c r="O71" s="79">
        <f>P71/T_MO[[#This Row],[Salário
(R$)]]</f>
        <v>1.1483319786244226E-3</v>
      </c>
      <c r="P71" s="81">
        <v>3.32</v>
      </c>
      <c r="Q71" s="79">
        <f>R71/T_MO[[#This Row],[Salário
(R$)]]</f>
        <v>0</v>
      </c>
      <c r="R71" s="80">
        <v>0</v>
      </c>
      <c r="S71" s="79">
        <f>T71/T_MO[[#This Row],[Salário
(R$)]]</f>
        <v>9.1282015806858866E-2</v>
      </c>
      <c r="T71" s="81">
        <v>263.91000000000003</v>
      </c>
      <c r="U71" s="79">
        <f>V71/T_MO[[#This Row],[Salário
(R$)]]</f>
        <v>2.006122131331823E-3</v>
      </c>
      <c r="V71" s="80">
        <v>5.8</v>
      </c>
      <c r="W71" s="79">
        <f>X71/T_MO[[#This Row],[Salário
(R$)]]</f>
        <v>1.1080365944347406</v>
      </c>
      <c r="X7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3203.5</v>
      </c>
      <c r="Y71" s="80">
        <f>T_MO[[#This Row],[Encargos Totais
(R$)]]+T_MO[[#This Row],[Salário
(R$)]]</f>
        <v>6094.65</v>
      </c>
    </row>
    <row r="72" spans="1:25">
      <c r="A72" s="76" t="s">
        <v>475</v>
      </c>
      <c r="B72" s="77" t="s">
        <v>476</v>
      </c>
      <c r="C72" s="76" t="s">
        <v>342</v>
      </c>
      <c r="D72" s="78">
        <v>3854.87</v>
      </c>
      <c r="E72" s="79">
        <v>0.80179999999999996</v>
      </c>
      <c r="F72" s="78">
        <f>ROUND(T_MO[[#This Row],[Encargos Sociais
(%)]]*T_MO[[#This Row],[Salário
(R$)]],2)</f>
        <v>3090.83</v>
      </c>
      <c r="G72" s="79">
        <f>H72/T_MO[[#This Row],[Salário
(R$)]]</f>
        <v>0.13946514409046221</v>
      </c>
      <c r="H72" s="80">
        <v>537.62</v>
      </c>
      <c r="I72" s="79">
        <f>J72/T_MO[[#This Row],[Salário
(R$)]]</f>
        <v>7.5670515477824158E-3</v>
      </c>
      <c r="J72" s="80">
        <v>29.17</v>
      </c>
      <c r="K72" s="79">
        <f>L72/T_MO[[#This Row],[Salário
(R$)]]</f>
        <v>0</v>
      </c>
      <c r="L72" s="81">
        <v>0</v>
      </c>
      <c r="M72" s="79">
        <f>N72/T_MO[[#This Row],[Salário
(R$)]]</f>
        <v>0</v>
      </c>
      <c r="N72" s="80">
        <v>0</v>
      </c>
      <c r="O72" s="79">
        <f>P72/T_MO[[#This Row],[Salário
(R$)]]</f>
        <v>8.6124823924023375E-4</v>
      </c>
      <c r="P72" s="81">
        <v>3.32</v>
      </c>
      <c r="Q72" s="79">
        <f>R72/T_MO[[#This Row],[Salário
(R$)]]</f>
        <v>0</v>
      </c>
      <c r="R72" s="80">
        <v>0</v>
      </c>
      <c r="S72" s="79">
        <f>T72/T_MO[[#This Row],[Salário
(R$)]]</f>
        <v>6.8461452655991004E-2</v>
      </c>
      <c r="T72" s="81">
        <v>263.91000000000003</v>
      </c>
      <c r="U72" s="79">
        <f>V72/T_MO[[#This Row],[Salário
(R$)]]</f>
        <v>1.5045902974678783E-3</v>
      </c>
      <c r="V72" s="80">
        <v>5.8</v>
      </c>
      <c r="W72" s="79">
        <f>X72/T_MO[[#This Row],[Salário
(R$)]]</f>
        <v>1.0196582504727787</v>
      </c>
      <c r="X7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3930.65</v>
      </c>
      <c r="Y72" s="80">
        <f>T_MO[[#This Row],[Encargos Totais
(R$)]]+T_MO[[#This Row],[Salário
(R$)]]</f>
        <v>7785.52</v>
      </c>
    </row>
    <row r="73" spans="1:25">
      <c r="A73" s="76" t="s">
        <v>477</v>
      </c>
      <c r="B73" s="77" t="s">
        <v>478</v>
      </c>
      <c r="C73" s="76" t="s">
        <v>342</v>
      </c>
      <c r="D73" s="78">
        <v>5713.75</v>
      </c>
      <c r="E73" s="79">
        <v>0.80179999999999996</v>
      </c>
      <c r="F73" s="78">
        <f>ROUND(T_MO[[#This Row],[Encargos Sociais
(%)]]*T_MO[[#This Row],[Salário
(R$)]],2)</f>
        <v>4581.28</v>
      </c>
      <c r="G73" s="79">
        <f>H73/T_MO[[#This Row],[Salário
(R$)]]</f>
        <v>9.4092321155108294E-2</v>
      </c>
      <c r="H73" s="80">
        <v>537.62</v>
      </c>
      <c r="I73" s="79">
        <f>J73/T_MO[[#This Row],[Salário
(R$)]]</f>
        <v>5.1052286151826737E-3</v>
      </c>
      <c r="J73" s="80">
        <v>29.17</v>
      </c>
      <c r="K73" s="79">
        <f>L73/T_MO[[#This Row],[Salário
(R$)]]</f>
        <v>0</v>
      </c>
      <c r="L73" s="81">
        <v>0</v>
      </c>
      <c r="M73" s="79">
        <f>N73/T_MO[[#This Row],[Salário
(R$)]]</f>
        <v>0</v>
      </c>
      <c r="N73" s="80">
        <v>0</v>
      </c>
      <c r="O73" s="79">
        <f>P73/T_MO[[#This Row],[Salário
(R$)]]</f>
        <v>5.8105447385692409E-4</v>
      </c>
      <c r="P73" s="81">
        <v>3.32</v>
      </c>
      <c r="Q73" s="79">
        <f>R73/T_MO[[#This Row],[Salário
(R$)]]</f>
        <v>0</v>
      </c>
      <c r="R73" s="80">
        <v>0</v>
      </c>
      <c r="S73" s="79">
        <f>T73/T_MO[[#This Row],[Salário
(R$)]]</f>
        <v>4.6188580179391821E-2</v>
      </c>
      <c r="T73" s="81">
        <v>263.91000000000003</v>
      </c>
      <c r="U73" s="79">
        <f>V73/T_MO[[#This Row],[Salário
(R$)]]</f>
        <v>1.0150951651717347E-3</v>
      </c>
      <c r="V73" s="80">
        <v>5.8</v>
      </c>
      <c r="W73" s="79">
        <f>X73/T_MO[[#This Row],[Salário
(R$)]]</f>
        <v>0.94878144826077437</v>
      </c>
      <c r="X7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5421.0999999999995</v>
      </c>
      <c r="Y73" s="80">
        <f>T_MO[[#This Row],[Encargos Totais
(R$)]]+T_MO[[#This Row],[Salário
(R$)]]</f>
        <v>11134.849999999999</v>
      </c>
    </row>
    <row r="74" spans="1:25">
      <c r="A74" s="76" t="s">
        <v>479</v>
      </c>
      <c r="B74" s="77" t="s">
        <v>480</v>
      </c>
      <c r="C74" s="76" t="s">
        <v>342</v>
      </c>
      <c r="D74" s="78">
        <v>2208.09</v>
      </c>
      <c r="E74" s="79">
        <v>0.77510000000000001</v>
      </c>
      <c r="F74" s="78">
        <f>ROUND(T_MO[[#This Row],[Encargos Sociais
(%)]]*T_MO[[#This Row],[Salário
(R$)]],2)</f>
        <v>1711.49</v>
      </c>
      <c r="G74" s="79">
        <f>H74/T_MO[[#This Row],[Salário
(R$)]]</f>
        <v>0.24347739449026079</v>
      </c>
      <c r="H74" s="80">
        <v>537.62</v>
      </c>
      <c r="I74" s="79">
        <f>J74/T_MO[[#This Row],[Salário
(R$)]]</f>
        <v>0</v>
      </c>
      <c r="J74" s="80">
        <v>0</v>
      </c>
      <c r="K74" s="79">
        <f>L74/T_MO[[#This Row],[Salário
(R$)]]</f>
        <v>0</v>
      </c>
      <c r="L74" s="81">
        <v>0</v>
      </c>
      <c r="M74" s="79">
        <f>N74/T_MO[[#This Row],[Salário
(R$)]]</f>
        <v>3.9196771870711786E-2</v>
      </c>
      <c r="N74" s="80">
        <v>86.55</v>
      </c>
      <c r="O74" s="79">
        <f>P74/T_MO[[#This Row],[Salário
(R$)]]</f>
        <v>1.3586402728149667E-3</v>
      </c>
      <c r="P74" s="81">
        <v>3</v>
      </c>
      <c r="Q74" s="79">
        <f>R74/T_MO[[#This Row],[Salário
(R$)]]</f>
        <v>0</v>
      </c>
      <c r="R74" s="80">
        <v>0</v>
      </c>
      <c r="S74" s="79">
        <f>T74/T_MO[[#This Row],[Salário
(R$)]]</f>
        <v>0.11951958479953263</v>
      </c>
      <c r="T74" s="81">
        <v>263.91000000000003</v>
      </c>
      <c r="U74" s="79">
        <f>V74/T_MO[[#This Row],[Salário
(R$)]]</f>
        <v>2.6267045274422688E-3</v>
      </c>
      <c r="V74" s="80">
        <v>5.8</v>
      </c>
      <c r="W74" s="79">
        <f>X74/T_MO[[#This Row],[Salário
(R$)]]</f>
        <v>1.1812788428007914</v>
      </c>
      <c r="X7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2608.37</v>
      </c>
      <c r="Y74" s="80">
        <f>T_MO[[#This Row],[Encargos Totais
(R$)]]+T_MO[[#This Row],[Salário
(R$)]]</f>
        <v>4816.46</v>
      </c>
    </row>
    <row r="75" spans="1:25">
      <c r="A75" s="76" t="s">
        <v>481</v>
      </c>
      <c r="B75" s="77" t="s">
        <v>482</v>
      </c>
      <c r="C75" s="76" t="s">
        <v>342</v>
      </c>
      <c r="D75" s="78">
        <v>1734.68</v>
      </c>
      <c r="E75" s="79">
        <v>0.76919999999999999</v>
      </c>
      <c r="F75" s="78">
        <f>ROUND(T_MO[[#This Row],[Encargos Sociais
(%)]]*T_MO[[#This Row],[Salário
(R$)]],2)</f>
        <v>1334.32</v>
      </c>
      <c r="G75" s="79">
        <f>H75/T_MO[[#This Row],[Salário
(R$)]]</f>
        <v>0.30992459704383518</v>
      </c>
      <c r="H75" s="80">
        <v>537.62</v>
      </c>
      <c r="I75" s="79">
        <f>J75/T_MO[[#This Row],[Salário
(R$)]]</f>
        <v>1.885073904120645E-2</v>
      </c>
      <c r="J75" s="80">
        <v>32.700000000000003</v>
      </c>
      <c r="K75" s="79">
        <f>L75/T_MO[[#This Row],[Salário
(R$)]]</f>
        <v>0</v>
      </c>
      <c r="L75" s="81">
        <v>0</v>
      </c>
      <c r="M75" s="79">
        <f>N75/T_MO[[#This Row],[Salário
(R$)]]</f>
        <v>6.6265824244241017E-2</v>
      </c>
      <c r="N75" s="80">
        <v>114.95</v>
      </c>
      <c r="O75" s="79">
        <f>P75/T_MO[[#This Row],[Salário
(R$)]]</f>
        <v>1.8735444001199068E-3</v>
      </c>
      <c r="P75" s="81">
        <v>3.25</v>
      </c>
      <c r="Q75" s="79">
        <f>R75/T_MO[[#This Row],[Salário
(R$)]]</f>
        <v>0</v>
      </c>
      <c r="R75" s="80">
        <v>0</v>
      </c>
      <c r="S75" s="79">
        <f>T75/T_MO[[#This Row],[Salário
(R$)]]</f>
        <v>0.15213757004173681</v>
      </c>
      <c r="T75" s="81">
        <v>263.91000000000003</v>
      </c>
      <c r="U75" s="79">
        <f>V75/T_MO[[#This Row],[Salário
(R$)]]</f>
        <v>3.3435561602139872E-3</v>
      </c>
      <c r="V75" s="80">
        <v>5.8</v>
      </c>
      <c r="W75" s="79">
        <f>X75/T_MO[[#This Row],[Salário
(R$)]]</f>
        <v>1.3215982198445824</v>
      </c>
      <c r="X7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2292.5500000000002</v>
      </c>
      <c r="Y75" s="80">
        <f>T_MO[[#This Row],[Encargos Totais
(R$)]]+T_MO[[#This Row],[Salário
(R$)]]</f>
        <v>4027.2300000000005</v>
      </c>
    </row>
    <row r="76" spans="1:25">
      <c r="A76" s="76" t="s">
        <v>46</v>
      </c>
      <c r="B76" s="77" t="s">
        <v>483</v>
      </c>
      <c r="C76" s="76" t="s">
        <v>342</v>
      </c>
      <c r="D76" s="78">
        <v>2418.85</v>
      </c>
      <c r="E76" s="79">
        <v>0.77339999999999998</v>
      </c>
      <c r="F76" s="78">
        <f>ROUND(T_MO[[#This Row],[Encargos Sociais
(%)]]*T_MO[[#This Row],[Salário
(R$)]],2)</f>
        <v>1870.74</v>
      </c>
      <c r="G76" s="79">
        <f>H76/T_MO[[#This Row],[Salário
(R$)]]</f>
        <v>0.22226264547202185</v>
      </c>
      <c r="H76" s="80">
        <v>537.62</v>
      </c>
      <c r="I76" s="79">
        <f>J76/T_MO[[#This Row],[Salário
(R$)]]</f>
        <v>1.3518820927300165E-2</v>
      </c>
      <c r="J76" s="80">
        <v>32.700000000000003</v>
      </c>
      <c r="K76" s="79">
        <f>L76/T_MO[[#This Row],[Salário
(R$)]]</f>
        <v>0</v>
      </c>
      <c r="L76" s="81">
        <v>0</v>
      </c>
      <c r="M76" s="79">
        <f>N76/T_MO[[#This Row],[Salário
(R$)]]</f>
        <v>3.0551708456497927E-2</v>
      </c>
      <c r="N76" s="80">
        <v>73.900000000000006</v>
      </c>
      <c r="O76" s="79">
        <f>P76/T_MO[[#This Row],[Salário
(R$)]]</f>
        <v>1.4221634247679684E-3</v>
      </c>
      <c r="P76" s="81">
        <v>3.44</v>
      </c>
      <c r="Q76" s="79">
        <f>R76/T_MO[[#This Row],[Salário
(R$)]]</f>
        <v>0</v>
      </c>
      <c r="R76" s="80">
        <v>0</v>
      </c>
      <c r="S76" s="79">
        <f>T76/T_MO[[#This Row],[Salário
(R$)]]</f>
        <v>0.10910556669491701</v>
      </c>
      <c r="T76" s="81">
        <v>263.91000000000003</v>
      </c>
      <c r="U76" s="79">
        <f>V76/T_MO[[#This Row],[Salário
(R$)]]</f>
        <v>2.3978336812948303E-3</v>
      </c>
      <c r="V76" s="80">
        <v>5.8</v>
      </c>
      <c r="W76" s="79">
        <f>X76/T_MO[[#This Row],[Salário
(R$)]]</f>
        <v>1.1526593215784362</v>
      </c>
      <c r="X7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2788.11</v>
      </c>
      <c r="Y76" s="80">
        <f>T_MO[[#This Row],[Encargos Totais
(R$)]]+T_MO[[#This Row],[Salário
(R$)]]</f>
        <v>5206.96</v>
      </c>
    </row>
    <row r="77" spans="1:25">
      <c r="A77" s="76" t="s">
        <v>113</v>
      </c>
      <c r="B77" s="77" t="s">
        <v>484</v>
      </c>
      <c r="C77" s="76" t="s">
        <v>342</v>
      </c>
      <c r="D77" s="78">
        <v>2893.98</v>
      </c>
      <c r="E77" s="79">
        <v>0.76959999999999995</v>
      </c>
      <c r="F77" s="78">
        <f>ROUND(T_MO[[#This Row],[Encargos Sociais
(%)]]*T_MO[[#This Row],[Salário
(R$)]],2)</f>
        <v>2227.21</v>
      </c>
      <c r="G77" s="79">
        <f>H77/T_MO[[#This Row],[Salário
(R$)]]</f>
        <v>0.18577184362020471</v>
      </c>
      <c r="H77" s="80">
        <v>537.62</v>
      </c>
      <c r="I77" s="79">
        <f>J77/T_MO[[#This Row],[Salário
(R$)]]</f>
        <v>1.1299317894387661E-2</v>
      </c>
      <c r="J77" s="80">
        <v>32.700000000000003</v>
      </c>
      <c r="K77" s="79">
        <f>L77/T_MO[[#This Row],[Salário
(R$)]]</f>
        <v>0</v>
      </c>
      <c r="L77" s="81">
        <v>0</v>
      </c>
      <c r="M77" s="79">
        <f>N77/T_MO[[#This Row],[Salário
(R$)]]</f>
        <v>1.568428254514544E-2</v>
      </c>
      <c r="N77" s="80">
        <v>45.39</v>
      </c>
      <c r="O77" s="79">
        <f>P77/T_MO[[#This Row],[Salário
(R$)]]</f>
        <v>1.1713971762071611E-3</v>
      </c>
      <c r="P77" s="81">
        <v>3.39</v>
      </c>
      <c r="Q77" s="79">
        <f>R77/T_MO[[#This Row],[Salário
(R$)]]</f>
        <v>0</v>
      </c>
      <c r="R77" s="80">
        <v>0</v>
      </c>
      <c r="S77" s="79">
        <f>T77/T_MO[[#This Row],[Salário
(R$)]]</f>
        <v>9.1192751850392897E-2</v>
      </c>
      <c r="T77" s="81">
        <v>263.91000000000003</v>
      </c>
      <c r="U77" s="79">
        <f>V77/T_MO[[#This Row],[Salário
(R$)]]</f>
        <v>2.0041603604724289E-3</v>
      </c>
      <c r="V77" s="80">
        <v>5.8</v>
      </c>
      <c r="W77" s="79">
        <f>X77/T_MO[[#This Row],[Salário
(R$)]]</f>
        <v>1.0767247873171204</v>
      </c>
      <c r="X7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3116.02</v>
      </c>
      <c r="Y77" s="80">
        <f>T_MO[[#This Row],[Encargos Totais
(R$)]]+T_MO[[#This Row],[Salário
(R$)]]</f>
        <v>6010</v>
      </c>
    </row>
    <row r="78" spans="1:25">
      <c r="A78" s="76" t="s">
        <v>485</v>
      </c>
      <c r="B78" s="77" t="s">
        <v>486</v>
      </c>
      <c r="C78" s="76" t="s">
        <v>342</v>
      </c>
      <c r="D78" s="78">
        <v>3833.47</v>
      </c>
      <c r="E78" s="79">
        <v>0.77459999999999996</v>
      </c>
      <c r="F78" s="78">
        <f>ROUND(T_MO[[#This Row],[Encargos Sociais
(%)]]*T_MO[[#This Row],[Salário
(R$)]],2)</f>
        <v>2969.41</v>
      </c>
      <c r="G78" s="79">
        <f>H78/T_MO[[#This Row],[Salário
(R$)]]</f>
        <v>0.14024369565954606</v>
      </c>
      <c r="H78" s="80">
        <v>537.62</v>
      </c>
      <c r="I78" s="79">
        <f>J78/T_MO[[#This Row],[Salário
(R$)]]</f>
        <v>8.5301306649067307E-3</v>
      </c>
      <c r="J78" s="80">
        <v>32.700000000000003</v>
      </c>
      <c r="K78" s="79">
        <f>L78/T_MO[[#This Row],[Salário
(R$)]]</f>
        <v>0</v>
      </c>
      <c r="L78" s="81">
        <v>0</v>
      </c>
      <c r="M78" s="79">
        <f>N78/T_MO[[#This Row],[Salário
(R$)]]</f>
        <v>0</v>
      </c>
      <c r="N78" s="80">
        <v>0</v>
      </c>
      <c r="O78" s="79">
        <f>P78/T_MO[[#This Row],[Salário
(R$)]]</f>
        <v>9.156195300863187E-4</v>
      </c>
      <c r="P78" s="81">
        <v>3.51</v>
      </c>
      <c r="Q78" s="79">
        <f>R78/T_MO[[#This Row],[Salário
(R$)]]</f>
        <v>0</v>
      </c>
      <c r="R78" s="80">
        <v>0</v>
      </c>
      <c r="S78" s="79">
        <f>T78/T_MO[[#This Row],[Salário
(R$)]]</f>
        <v>6.8843632531361942E-2</v>
      </c>
      <c r="T78" s="81">
        <v>263.91000000000003</v>
      </c>
      <c r="U78" s="79">
        <f>V78/T_MO[[#This Row],[Salário
(R$)]]</f>
        <v>1.5129895368947717E-3</v>
      </c>
      <c r="V78" s="80">
        <v>5.8</v>
      </c>
      <c r="W78" s="79">
        <f>X78/T_MO[[#This Row],[Salário
(R$)]]</f>
        <v>0.99464714736257231</v>
      </c>
      <c r="X78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3812.95</v>
      </c>
      <c r="Y78" s="80">
        <f>T_MO[[#This Row],[Encargos Totais
(R$)]]+T_MO[[#This Row],[Salário
(R$)]]</f>
        <v>7646.42</v>
      </c>
    </row>
    <row r="79" spans="1:25">
      <c r="A79" s="76" t="s">
        <v>101</v>
      </c>
      <c r="B79" s="77" t="s">
        <v>487</v>
      </c>
      <c r="C79" s="76" t="s">
        <v>342</v>
      </c>
      <c r="D79" s="78">
        <v>2324.27</v>
      </c>
      <c r="E79" s="79">
        <v>0.76929999999999998</v>
      </c>
      <c r="F79" s="78">
        <f>ROUND(T_MO[[#This Row],[Encargos Sociais
(%)]]*T_MO[[#This Row],[Salário
(R$)]],2)</f>
        <v>1788.06</v>
      </c>
      <c r="G79" s="79">
        <f>H79/T_MO[[#This Row],[Salário
(R$)]]</f>
        <v>0.23130703403649319</v>
      </c>
      <c r="H79" s="80">
        <v>537.62</v>
      </c>
      <c r="I79" s="79">
        <f>J79/T_MO[[#This Row],[Salário
(R$)]]</f>
        <v>1.4068933471584628E-2</v>
      </c>
      <c r="J79" s="80">
        <v>32.700000000000003</v>
      </c>
      <c r="K79" s="79">
        <f>L79/T_MO[[#This Row],[Salário
(R$)]]</f>
        <v>0</v>
      </c>
      <c r="L79" s="81">
        <v>0</v>
      </c>
      <c r="M79" s="79">
        <f>N79/T_MO[[#This Row],[Salário
(R$)]]</f>
        <v>3.4238707206994026E-2</v>
      </c>
      <c r="N79" s="80">
        <v>79.58</v>
      </c>
      <c r="O79" s="79">
        <f>P79/T_MO[[#This Row],[Salário
(R$)]]</f>
        <v>1.4111957732965618E-3</v>
      </c>
      <c r="P79" s="81">
        <v>3.28</v>
      </c>
      <c r="Q79" s="79">
        <f>R79/T_MO[[#This Row],[Salário
(R$)]]</f>
        <v>0</v>
      </c>
      <c r="R79" s="80">
        <v>0</v>
      </c>
      <c r="S79" s="79">
        <f>T79/T_MO[[#This Row],[Salário
(R$)]]</f>
        <v>0.11354532821057796</v>
      </c>
      <c r="T79" s="81">
        <v>263.91000000000003</v>
      </c>
      <c r="U79" s="79">
        <f>V79/T_MO[[#This Row],[Salário
(R$)]]</f>
        <v>2.4954071600975791E-3</v>
      </c>
      <c r="V79" s="80">
        <v>5.8</v>
      </c>
      <c r="W79" s="79">
        <f>X79/T_MO[[#This Row],[Salário
(R$)]]</f>
        <v>1.1663662139080226</v>
      </c>
      <c r="X79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2710.95</v>
      </c>
      <c r="Y79" s="80">
        <f>T_MO[[#This Row],[Encargos Totais
(R$)]]+T_MO[[#This Row],[Salário
(R$)]]</f>
        <v>5035.2199999999993</v>
      </c>
    </row>
    <row r="80" spans="1:25">
      <c r="A80" s="76" t="s">
        <v>488</v>
      </c>
      <c r="B80" s="77" t="s">
        <v>489</v>
      </c>
      <c r="C80" s="76" t="s">
        <v>342</v>
      </c>
      <c r="D80" s="78">
        <v>2966.2</v>
      </c>
      <c r="E80" s="79">
        <v>0.77149999999999996</v>
      </c>
      <c r="F80" s="78">
        <f>ROUND(T_MO[[#This Row],[Encargos Sociais
(%)]]*T_MO[[#This Row],[Salário
(R$)]],2)</f>
        <v>2288.42</v>
      </c>
      <c r="G80" s="79">
        <f>H80/T_MO[[#This Row],[Salário
(R$)]]</f>
        <v>0.18124873575618639</v>
      </c>
      <c r="H80" s="80">
        <v>537.62</v>
      </c>
      <c r="I80" s="79">
        <f>J80/T_MO[[#This Row],[Salário
(R$)]]</f>
        <v>0</v>
      </c>
      <c r="J80" s="80">
        <v>0</v>
      </c>
      <c r="K80" s="79">
        <f>L80/T_MO[[#This Row],[Salário
(R$)]]</f>
        <v>0</v>
      </c>
      <c r="L80" s="81">
        <v>0</v>
      </c>
      <c r="M80" s="79">
        <f>N80/T_MO[[#This Row],[Salário
(R$)]]</f>
        <v>1.3842626930078891E-2</v>
      </c>
      <c r="N80" s="80">
        <v>41.06</v>
      </c>
      <c r="O80" s="79">
        <f>P80/T_MO[[#This Row],[Salário
(R$)]]</f>
        <v>1.2541298631245366E-3</v>
      </c>
      <c r="P80" s="81">
        <v>3.72</v>
      </c>
      <c r="Q80" s="79">
        <f>R80/T_MO[[#This Row],[Salário
(R$)]]</f>
        <v>0</v>
      </c>
      <c r="R80" s="80">
        <v>0</v>
      </c>
      <c r="S80" s="79">
        <f>T80/T_MO[[#This Row],[Salário
(R$)]]</f>
        <v>8.8972422628278619E-2</v>
      </c>
      <c r="T80" s="81">
        <v>263.91000000000003</v>
      </c>
      <c r="U80" s="79">
        <f>V80/T_MO[[#This Row],[Salário
(R$)]]</f>
        <v>1.9553637650866428E-3</v>
      </c>
      <c r="V80" s="80">
        <v>5.8</v>
      </c>
      <c r="W80" s="79">
        <f>X80/T_MO[[#This Row],[Salário
(R$)]]</f>
        <v>1.0587721664081993</v>
      </c>
      <c r="X80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3140.53</v>
      </c>
      <c r="Y80" s="80">
        <f>T_MO[[#This Row],[Encargos Totais
(R$)]]+T_MO[[#This Row],[Salário
(R$)]]</f>
        <v>6106.73</v>
      </c>
    </row>
    <row r="81" spans="1:25">
      <c r="A81" s="83" t="s">
        <v>120</v>
      </c>
      <c r="B81" s="84" t="s">
        <v>490</v>
      </c>
      <c r="C81" s="83" t="s">
        <v>342</v>
      </c>
      <c r="D81" s="78">
        <v>2187.1</v>
      </c>
      <c r="E81" s="79">
        <v>0.77249999999999996</v>
      </c>
      <c r="F81" s="78">
        <f>ROUND(T_MO[[#This Row],[Encargos Sociais
(%)]]*T_MO[[#This Row],[Salário
(R$)]],2)</f>
        <v>1689.53</v>
      </c>
      <c r="G81" s="79">
        <f>H81/T_MO[[#This Row],[Salário
(R$)]]</f>
        <v>0.24581409171962876</v>
      </c>
      <c r="H81" s="85">
        <v>537.62</v>
      </c>
      <c r="I81" s="79">
        <f>J81/T_MO[[#This Row],[Salário
(R$)]]</f>
        <v>1.4951305381555487E-2</v>
      </c>
      <c r="J81" s="85">
        <v>32.700000000000003</v>
      </c>
      <c r="K81" s="79">
        <f>L81/T_MO[[#This Row],[Salário
(R$)]]</f>
        <v>0</v>
      </c>
      <c r="L81" s="81">
        <v>0</v>
      </c>
      <c r="M81" s="79">
        <f>N81/T_MO[[#This Row],[Salário
(R$)]]</f>
        <v>4.0149055827351288E-2</v>
      </c>
      <c r="N81" s="85">
        <v>87.81</v>
      </c>
      <c r="O81" s="79">
        <f>P81/T_MO[[#This Row],[Salário
(R$)]]</f>
        <v>1.517991861368936E-3</v>
      </c>
      <c r="P81" s="81">
        <v>3.32</v>
      </c>
      <c r="Q81" s="79">
        <f>R81/T_MO[[#This Row],[Salário
(R$)]]</f>
        <v>0</v>
      </c>
      <c r="R81" s="85">
        <v>0</v>
      </c>
      <c r="S81" s="79">
        <f>T81/T_MO[[#This Row],[Salário
(R$)]]</f>
        <v>0.12066663618490239</v>
      </c>
      <c r="T81" s="81">
        <v>263.91000000000003</v>
      </c>
      <c r="U81" s="79">
        <f>V81/T_MO[[#This Row],[Salário
(R$)]]</f>
        <v>2.6519134927529605E-3</v>
      </c>
      <c r="V81" s="85">
        <v>5.8</v>
      </c>
      <c r="W81" s="79">
        <f>X81/T_MO[[#This Row],[Salário
(R$)]]</f>
        <v>1.1982488226418546</v>
      </c>
      <c r="X81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2620.69</v>
      </c>
      <c r="Y81" s="80">
        <f>T_MO[[#This Row],[Encargos Totais
(R$)]]+T_MO[[#This Row],[Salário
(R$)]]</f>
        <v>4807.79</v>
      </c>
    </row>
    <row r="82" spans="1:25">
      <c r="A82" s="76" t="s">
        <v>491</v>
      </c>
      <c r="B82" s="77" t="s">
        <v>492</v>
      </c>
      <c r="C82" s="76" t="s">
        <v>342</v>
      </c>
      <c r="D82" s="86">
        <v>1945.84</v>
      </c>
      <c r="E82" s="79">
        <v>0.80030000000000001</v>
      </c>
      <c r="F82" s="80"/>
      <c r="G82" s="79">
        <f>H82/T_MO[[#This Row],[Salário
(R$)]]</f>
        <v>0.27629198700818158</v>
      </c>
      <c r="H82" s="80">
        <v>537.62</v>
      </c>
      <c r="I82" s="79">
        <f>J82/T_MO[[#This Row],[Salário
(R$)]]</f>
        <v>1.4990955063108992E-2</v>
      </c>
      <c r="J82" s="80">
        <v>29.17</v>
      </c>
      <c r="K82" s="79">
        <f>L82/T_MO[[#This Row],[Salário
(R$)]]</f>
        <v>0</v>
      </c>
      <c r="L82" s="80">
        <v>0</v>
      </c>
      <c r="M82" s="79">
        <f>N82/T_MO[[#This Row],[Salário
(R$)]]</f>
        <v>5.2563417341610824E-2</v>
      </c>
      <c r="N82" s="80">
        <v>102.28</v>
      </c>
      <c r="O82" s="79">
        <f>P82/T_MO[[#This Row],[Salário
(R$)]]</f>
        <v>1.5777247872384163E-3</v>
      </c>
      <c r="P82" s="80">
        <v>3.07</v>
      </c>
      <c r="Q82" s="79">
        <f>R82/T_MO[[#This Row],[Salário
(R$)]]</f>
        <v>0</v>
      </c>
      <c r="R82" s="80">
        <v>0</v>
      </c>
      <c r="S82" s="79">
        <f>T82/T_MO[[#This Row],[Salário
(R$)]]</f>
        <v>0.13562780084693501</v>
      </c>
      <c r="T82" s="80">
        <v>263.91000000000003</v>
      </c>
      <c r="U82" s="79">
        <f>V82/T_MO[[#This Row],[Salário
(R$)]]</f>
        <v>2.98071783908235E-3</v>
      </c>
      <c r="V82" s="80">
        <v>5.8</v>
      </c>
      <c r="W82" s="79">
        <f>X82/T_MO[[#This Row],[Salário
(R$)]]</f>
        <v>0.48403260288615724</v>
      </c>
      <c r="X82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941.85000000000014</v>
      </c>
      <c r="Y82" s="80">
        <f>T_MO[[#This Row],[Encargos Totais
(R$)]]+T_MO[[#This Row],[Salário
(R$)]]</f>
        <v>2887.69</v>
      </c>
    </row>
    <row r="83" spans="1:25">
      <c r="A83" s="76" t="s">
        <v>493</v>
      </c>
      <c r="B83" s="77" t="s">
        <v>494</v>
      </c>
      <c r="C83" s="76" t="s">
        <v>342</v>
      </c>
      <c r="D83" s="86">
        <v>2594.4499999999998</v>
      </c>
      <c r="E83" s="79">
        <v>0.80030000000000001</v>
      </c>
      <c r="F83" s="80"/>
      <c r="G83" s="79">
        <f>H83/T_MO[[#This Row],[Salário
(R$)]]</f>
        <v>0.20721925648981482</v>
      </c>
      <c r="H83" s="80">
        <v>537.62</v>
      </c>
      <c r="I83" s="79">
        <f>J83/T_MO[[#This Row],[Salário
(R$)]]</f>
        <v>1.1243230742546592E-2</v>
      </c>
      <c r="J83" s="80">
        <v>29.17</v>
      </c>
      <c r="K83" s="79">
        <f>L83/T_MO[[#This Row],[Salário
(R$)]]</f>
        <v>0</v>
      </c>
      <c r="L83" s="80">
        <v>0</v>
      </c>
      <c r="M83" s="79">
        <f>N83/T_MO[[#This Row],[Salário
(R$)]]</f>
        <v>2.44213609820964E-2</v>
      </c>
      <c r="N83" s="80">
        <v>63.36</v>
      </c>
      <c r="O83" s="79">
        <f>P83/T_MO[[#This Row],[Salário
(R$)]]</f>
        <v>1.1832951107171078E-3</v>
      </c>
      <c r="P83" s="80">
        <v>3.07</v>
      </c>
      <c r="Q83" s="79">
        <f>R83/T_MO[[#This Row],[Salário
(R$)]]</f>
        <v>0</v>
      </c>
      <c r="R83" s="80">
        <v>0</v>
      </c>
      <c r="S83" s="79">
        <f>T83/T_MO[[#This Row],[Salário
(R$)]]</f>
        <v>0.10172098132552181</v>
      </c>
      <c r="T83" s="80">
        <v>263.91000000000003</v>
      </c>
      <c r="U83" s="79">
        <f>V83/T_MO[[#This Row],[Salário
(R$)]]</f>
        <v>2.2355412515176628E-3</v>
      </c>
      <c r="V83" s="80">
        <v>5.8</v>
      </c>
      <c r="W83" s="79">
        <f>X83/T_MO[[#This Row],[Salário
(R$)]]</f>
        <v>0.3480236659022144</v>
      </c>
      <c r="X83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902.93000000000006</v>
      </c>
      <c r="Y83" s="80">
        <f>T_MO[[#This Row],[Encargos Totais
(R$)]]+T_MO[[#This Row],[Salário
(R$)]]</f>
        <v>3497.38</v>
      </c>
    </row>
    <row r="84" spans="1:25">
      <c r="A84" s="76" t="s">
        <v>495</v>
      </c>
      <c r="B84" s="77" t="s">
        <v>496</v>
      </c>
      <c r="C84" s="76" t="s">
        <v>342</v>
      </c>
      <c r="D84" s="86">
        <v>4284.3</v>
      </c>
      <c r="E84" s="79">
        <v>0.80030000000000001</v>
      </c>
      <c r="F84" s="80"/>
      <c r="G84" s="79">
        <f>H84/T_MO[[#This Row],[Salário
(R$)]]</f>
        <v>0.12548607707210047</v>
      </c>
      <c r="H84" s="80">
        <v>537.62</v>
      </c>
      <c r="I84" s="79">
        <f>J84/T_MO[[#This Row],[Salário
(R$)]]</f>
        <v>6.8085801647877137E-3</v>
      </c>
      <c r="J84" s="80">
        <v>29.17</v>
      </c>
      <c r="K84" s="79">
        <f>L84/T_MO[[#This Row],[Salário
(R$)]]</f>
        <v>0</v>
      </c>
      <c r="L84" s="80">
        <v>0</v>
      </c>
      <c r="M84" s="79">
        <f>N84/T_MO[[#This Row],[Salário
(R$)]]</f>
        <v>0</v>
      </c>
      <c r="N84" s="80">
        <v>0</v>
      </c>
      <c r="O84" s="79">
        <f>P84/T_MO[[#This Row],[Salário
(R$)]]</f>
        <v>7.1656980136778465E-4</v>
      </c>
      <c r="P84" s="80">
        <v>3.07</v>
      </c>
      <c r="Q84" s="79">
        <f>R84/T_MO[[#This Row],[Salário
(R$)]]</f>
        <v>0</v>
      </c>
      <c r="R84" s="80">
        <v>0</v>
      </c>
      <c r="S84" s="79">
        <f>T84/T_MO[[#This Row],[Salário
(R$)]]</f>
        <v>6.1599327778166797E-2</v>
      </c>
      <c r="T84" s="80">
        <v>263.91000000000003</v>
      </c>
      <c r="U84" s="79">
        <f>V84/T_MO[[#This Row],[Salário
(R$)]]</f>
        <v>1.3537800807599839E-3</v>
      </c>
      <c r="V84" s="80">
        <v>5.8</v>
      </c>
      <c r="W84" s="79">
        <f>X84/T_MO[[#This Row],[Salário
(R$)]]</f>
        <v>0.19596433489718273</v>
      </c>
      <c r="X84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839.57</v>
      </c>
      <c r="Y84" s="80">
        <f>T_MO[[#This Row],[Encargos Totais
(R$)]]+T_MO[[#This Row],[Salário
(R$)]]</f>
        <v>5123.87</v>
      </c>
    </row>
    <row r="85" spans="1:25">
      <c r="A85" s="76" t="s">
        <v>497</v>
      </c>
      <c r="B85" s="77" t="s">
        <v>498</v>
      </c>
      <c r="C85" s="76" t="s">
        <v>342</v>
      </c>
      <c r="D85" s="86">
        <v>3363.05</v>
      </c>
      <c r="E85" s="79">
        <v>0.79979999999999996</v>
      </c>
      <c r="F85" s="80"/>
      <c r="G85" s="79">
        <f>H85/T_MO[[#This Row],[Salário
(R$)]]</f>
        <v>0.15986084060599753</v>
      </c>
      <c r="H85" s="80">
        <v>537.62</v>
      </c>
      <c r="I85" s="79">
        <f>J85/T_MO[[#This Row],[Salário
(R$)]]</f>
        <v>1.0558867694503499E-2</v>
      </c>
      <c r="J85" s="80">
        <v>35.51</v>
      </c>
      <c r="K85" s="79">
        <f>L85/T_MO[[#This Row],[Salário
(R$)]]</f>
        <v>0</v>
      </c>
      <c r="L85" s="80">
        <v>0</v>
      </c>
      <c r="M85" s="79">
        <f>N85/T_MO[[#This Row],[Salário
(R$)]]</f>
        <v>5.1292725353473782E-3</v>
      </c>
      <c r="N85" s="80">
        <v>17.25</v>
      </c>
      <c r="O85" s="79">
        <f>P85/T_MO[[#This Row],[Salário
(R$)]]</f>
        <v>9.2475580202494752E-4</v>
      </c>
      <c r="P85" s="80">
        <v>3.11</v>
      </c>
      <c r="Q85" s="79">
        <f>R85/T_MO[[#This Row],[Salário
(R$)]]</f>
        <v>0</v>
      </c>
      <c r="R85" s="80">
        <v>0</v>
      </c>
      <c r="S85" s="79">
        <f>T85/T_MO[[#This Row],[Salário
(R$)]]</f>
        <v>7.8473409553827631E-2</v>
      </c>
      <c r="T85" s="80">
        <v>263.91000000000003</v>
      </c>
      <c r="U85" s="79">
        <f>V85/T_MO[[#This Row],[Salário
(R$)]]</f>
        <v>1.7246249684066545E-3</v>
      </c>
      <c r="V85" s="80">
        <v>5.8</v>
      </c>
      <c r="W85" s="79">
        <f>X85/T_MO[[#This Row],[Salário
(R$)]]</f>
        <v>0.25667177116010764</v>
      </c>
      <c r="X85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863.2</v>
      </c>
      <c r="Y85" s="80">
        <f>T_MO[[#This Row],[Encargos Totais
(R$)]]+T_MO[[#This Row],[Salário
(R$)]]</f>
        <v>4226.25</v>
      </c>
    </row>
    <row r="86" spans="1:25">
      <c r="A86" s="76" t="s">
        <v>499</v>
      </c>
      <c r="B86" s="77" t="s">
        <v>500</v>
      </c>
      <c r="C86" s="76" t="s">
        <v>342</v>
      </c>
      <c r="D86" s="86">
        <v>3799.43</v>
      </c>
      <c r="E86" s="79">
        <v>0.79979999999999996</v>
      </c>
      <c r="F86" s="80"/>
      <c r="G86" s="79">
        <f>H86/T_MO[[#This Row],[Salário
(R$)]]</f>
        <v>0.1415001723942802</v>
      </c>
      <c r="H86" s="80">
        <v>537.62</v>
      </c>
      <c r="I86" s="79">
        <f>J86/T_MO[[#This Row],[Salário
(R$)]]</f>
        <v>9.3461387629197017E-3</v>
      </c>
      <c r="J86" s="80">
        <v>35.51</v>
      </c>
      <c r="K86" s="79">
        <f>L86/T_MO[[#This Row],[Salário
(R$)]]</f>
        <v>0</v>
      </c>
      <c r="L86" s="80">
        <v>0</v>
      </c>
      <c r="M86" s="79">
        <f>N86/T_MO[[#This Row],[Salário
(R$)]]</f>
        <v>0</v>
      </c>
      <c r="N86" s="80">
        <v>0</v>
      </c>
      <c r="O86" s="79">
        <f>P86/T_MO[[#This Row],[Salário
(R$)]]</f>
        <v>8.1854383420670992E-4</v>
      </c>
      <c r="P86" s="80">
        <v>3.11</v>
      </c>
      <c r="Q86" s="79">
        <f>R86/T_MO[[#This Row],[Salário
(R$)]]</f>
        <v>0</v>
      </c>
      <c r="R86" s="80">
        <v>0</v>
      </c>
      <c r="S86" s="79">
        <f>T86/T_MO[[#This Row],[Salário
(R$)]]</f>
        <v>6.9460419062859435E-2</v>
      </c>
      <c r="T86" s="80">
        <v>263.91000000000003</v>
      </c>
      <c r="U86" s="79">
        <f>V86/T_MO[[#This Row],[Salário
(R$)]]</f>
        <v>1.5265447711893627E-3</v>
      </c>
      <c r="V86" s="80">
        <v>5.8</v>
      </c>
      <c r="W86" s="79">
        <f>X86/T_MO[[#This Row],[Salário
(R$)]]</f>
        <v>0.22265181882545543</v>
      </c>
      <c r="X86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845.95</v>
      </c>
      <c r="Y86" s="80">
        <f>T_MO[[#This Row],[Encargos Totais
(R$)]]+T_MO[[#This Row],[Salário
(R$)]]</f>
        <v>4645.38</v>
      </c>
    </row>
    <row r="87" spans="1:25">
      <c r="A87" s="76" t="s">
        <v>501</v>
      </c>
      <c r="B87" s="77" t="s">
        <v>502</v>
      </c>
      <c r="C87" s="76" t="s">
        <v>342</v>
      </c>
      <c r="D87" s="86">
        <v>6557.08</v>
      </c>
      <c r="E87" s="79">
        <v>0.79979999999999996</v>
      </c>
      <c r="F87" s="80"/>
      <c r="G87" s="79">
        <f>H87/T_MO[[#This Row],[Salário
(R$)]]</f>
        <v>8.1990764181617423E-2</v>
      </c>
      <c r="H87" s="80">
        <v>537.62</v>
      </c>
      <c r="I87" s="79">
        <f>J87/T_MO[[#This Row],[Salário
(R$)]]</f>
        <v>5.4155203230706345E-3</v>
      </c>
      <c r="J87" s="80">
        <v>35.51</v>
      </c>
      <c r="K87" s="79">
        <f>L87/T_MO[[#This Row],[Salário
(R$)]]</f>
        <v>0</v>
      </c>
      <c r="L87" s="80">
        <v>0</v>
      </c>
      <c r="M87" s="79">
        <f>N87/T_MO[[#This Row],[Salário
(R$)]]</f>
        <v>0</v>
      </c>
      <c r="N87" s="80">
        <v>0</v>
      </c>
      <c r="O87" s="79">
        <f>P87/T_MO[[#This Row],[Salário
(R$)]]</f>
        <v>4.7429648563079906E-4</v>
      </c>
      <c r="P87" s="80">
        <v>3.11</v>
      </c>
      <c r="Q87" s="79">
        <f>R87/T_MO[[#This Row],[Salário
(R$)]]</f>
        <v>0</v>
      </c>
      <c r="R87" s="80">
        <v>0</v>
      </c>
      <c r="S87" s="79">
        <f>T87/T_MO[[#This Row],[Salário
(R$)]]</f>
        <v>4.0248098238850227E-2</v>
      </c>
      <c r="T87" s="80">
        <v>263.91000000000003</v>
      </c>
      <c r="U87" s="79">
        <f>V87/T_MO[[#This Row],[Salário
(R$)]]</f>
        <v>8.8454006966515576E-4</v>
      </c>
      <c r="V87" s="80">
        <v>5.8</v>
      </c>
      <c r="W87" s="79">
        <f>X87/T_MO[[#This Row],[Salário
(R$)]]</f>
        <v>0.12901321929883425</v>
      </c>
      <c r="X87" s="80">
        <f>T_MO[[#This Row],[Seguro de Vida
(R$)]]+T_MO[[#This Row],[Assistência Médica
(R$)]]+T_MO[[#This Row],[Cesta Básica
(R$)]]+T_MO[[#This Row],[Exame Ocupacional
(R$)]]+T_MO[[#This Row],[Transporte
(R$)]]+T_MO[[#This Row],[Ferramentas
(R$)]]+T_MO[[#This Row],[EPI
(R$)]]+T_MO[[#This Row],[Alimentação
(R$)]]+T_MO[[#This Row],[Encargos Sociais
(R$)]]</f>
        <v>845.95</v>
      </c>
      <c r="Y87" s="80">
        <f>T_MO[[#This Row],[Encargos Totais
(R$)]]+T_MO[[#This Row],[Salário
(R$)]]</f>
        <v>7403.03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16"/>
  <sheetViews>
    <sheetView workbookViewId="0"/>
  </sheetViews>
  <sheetFormatPr defaultColWidth="9" defaultRowHeight="15"/>
  <cols>
    <col min="2" max="2" width="66.85546875" style="50" customWidth="1"/>
    <col min="3" max="3" width="11" customWidth="1"/>
    <col min="4" max="4" width="9.85546875" customWidth="1"/>
  </cols>
  <sheetData>
    <row r="1" spans="1:4">
      <c r="A1" s="51" t="s">
        <v>503</v>
      </c>
      <c r="B1" s="51" t="s">
        <v>1</v>
      </c>
      <c r="C1" s="51" t="s">
        <v>504</v>
      </c>
      <c r="D1" s="52" t="s">
        <v>505</v>
      </c>
    </row>
    <row r="2" spans="1:4">
      <c r="A2" s="53">
        <v>10000</v>
      </c>
      <c r="B2" s="54" t="s">
        <v>506</v>
      </c>
      <c r="C2" s="55"/>
      <c r="D2" s="56"/>
    </row>
    <row r="3" spans="1:4">
      <c r="A3" s="57">
        <v>10100</v>
      </c>
      <c r="B3" s="58" t="s">
        <v>507</v>
      </c>
      <c r="C3" s="59"/>
      <c r="D3" s="60"/>
    </row>
    <row r="4" spans="1:4">
      <c r="A4" s="57">
        <v>10101</v>
      </c>
      <c r="B4" s="58" t="s">
        <v>506</v>
      </c>
      <c r="C4" s="61" t="s">
        <v>508</v>
      </c>
      <c r="D4" s="60"/>
    </row>
    <row r="5" spans="1:4">
      <c r="A5" s="57">
        <v>10102</v>
      </c>
      <c r="B5" s="58" t="s">
        <v>509</v>
      </c>
      <c r="C5" s="61" t="s">
        <v>133</v>
      </c>
      <c r="D5" s="62">
        <v>312.98</v>
      </c>
    </row>
    <row r="6" spans="1:4">
      <c r="A6" s="57">
        <v>10103</v>
      </c>
      <c r="B6" s="58" t="s">
        <v>510</v>
      </c>
      <c r="C6" s="61" t="s">
        <v>133</v>
      </c>
      <c r="D6" s="62">
        <v>240.39</v>
      </c>
    </row>
    <row r="7" spans="1:4">
      <c r="A7" s="57">
        <v>10104</v>
      </c>
      <c r="B7" s="58" t="s">
        <v>511</v>
      </c>
      <c r="C7" s="61" t="s">
        <v>133</v>
      </c>
      <c r="D7" s="62">
        <v>443.37</v>
      </c>
    </row>
    <row r="8" spans="1:4">
      <c r="A8" s="57">
        <v>10105</v>
      </c>
      <c r="B8" s="58" t="s">
        <v>512</v>
      </c>
      <c r="C8" s="61" t="s">
        <v>133</v>
      </c>
      <c r="D8" s="62">
        <v>393.86</v>
      </c>
    </row>
    <row r="9" spans="1:4">
      <c r="A9" s="57">
        <v>10106</v>
      </c>
      <c r="B9" s="58" t="s">
        <v>513</v>
      </c>
      <c r="C9" s="61" t="s">
        <v>133</v>
      </c>
      <c r="D9" s="62">
        <v>296.55</v>
      </c>
    </row>
    <row r="10" spans="1:4">
      <c r="A10" s="57">
        <v>10107</v>
      </c>
      <c r="B10" s="58" t="s">
        <v>514</v>
      </c>
      <c r="C10" s="61" t="s">
        <v>133</v>
      </c>
      <c r="D10" s="62">
        <v>123.92</v>
      </c>
    </row>
    <row r="11" spans="1:4">
      <c r="A11" s="57">
        <v>10108</v>
      </c>
      <c r="B11" s="58" t="s">
        <v>515</v>
      </c>
      <c r="C11" s="61" t="s">
        <v>133</v>
      </c>
      <c r="D11" s="62">
        <v>254.88</v>
      </c>
    </row>
    <row r="12" spans="1:4">
      <c r="A12" s="57">
        <v>10200</v>
      </c>
      <c r="B12" s="58" t="s">
        <v>516</v>
      </c>
      <c r="C12" s="59"/>
      <c r="D12" s="60"/>
    </row>
    <row r="13" spans="1:4">
      <c r="A13" s="57">
        <v>10201</v>
      </c>
      <c r="B13" s="58" t="s">
        <v>517</v>
      </c>
      <c r="C13" s="61" t="s">
        <v>133</v>
      </c>
      <c r="D13" s="62">
        <v>272.58999999999997</v>
      </c>
    </row>
    <row r="14" spans="1:4">
      <c r="A14" s="57">
        <v>10202</v>
      </c>
      <c r="B14" s="58" t="s">
        <v>518</v>
      </c>
      <c r="C14" s="61" t="s">
        <v>133</v>
      </c>
      <c r="D14" s="62">
        <v>272.58999999999997</v>
      </c>
    </row>
    <row r="15" spans="1:4">
      <c r="A15" s="57">
        <v>10300</v>
      </c>
      <c r="B15" s="58" t="s">
        <v>519</v>
      </c>
      <c r="C15" s="59"/>
      <c r="D15" s="60"/>
    </row>
    <row r="16" spans="1:4">
      <c r="A16" s="57">
        <v>10301</v>
      </c>
      <c r="B16" s="58" t="s">
        <v>520</v>
      </c>
      <c r="C16" s="61" t="s">
        <v>83</v>
      </c>
      <c r="D16" s="62">
        <v>2100</v>
      </c>
    </row>
    <row r="17" spans="1:4">
      <c r="A17" s="57">
        <v>10400</v>
      </c>
      <c r="B17" s="58" t="s">
        <v>521</v>
      </c>
      <c r="C17" s="59"/>
      <c r="D17" s="60"/>
    </row>
    <row r="18" spans="1:4">
      <c r="A18" s="57">
        <v>10401</v>
      </c>
      <c r="B18" s="58" t="s">
        <v>521</v>
      </c>
      <c r="C18" s="61" t="s">
        <v>508</v>
      </c>
      <c r="D18" s="60"/>
    </row>
    <row r="19" spans="1:4">
      <c r="A19" s="57">
        <v>20000</v>
      </c>
      <c r="B19" s="58" t="s">
        <v>130</v>
      </c>
      <c r="C19" s="59"/>
      <c r="D19" s="60"/>
    </row>
    <row r="20" spans="1:4">
      <c r="A20" s="57">
        <v>20100</v>
      </c>
      <c r="B20" s="58" t="s">
        <v>522</v>
      </c>
      <c r="C20" s="59"/>
      <c r="D20" s="60"/>
    </row>
    <row r="21" spans="1:4">
      <c r="A21" s="57">
        <v>20101</v>
      </c>
      <c r="B21" s="58" t="s">
        <v>523</v>
      </c>
      <c r="C21" s="61" t="s">
        <v>86</v>
      </c>
      <c r="D21" s="62">
        <v>7.1</v>
      </c>
    </row>
    <row r="22" spans="1:4">
      <c r="A22" s="57">
        <v>20102</v>
      </c>
      <c r="B22" s="58" t="s">
        <v>524</v>
      </c>
      <c r="C22" s="61" t="s">
        <v>508</v>
      </c>
      <c r="D22" s="60"/>
    </row>
    <row r="23" spans="1:4">
      <c r="A23" s="57">
        <v>20103</v>
      </c>
      <c r="B23" s="58" t="s">
        <v>525</v>
      </c>
      <c r="C23" s="61" t="s">
        <v>508</v>
      </c>
      <c r="D23" s="60"/>
    </row>
    <row r="24" spans="1:4">
      <c r="A24" s="57">
        <v>20104</v>
      </c>
      <c r="B24" s="58" t="s">
        <v>526</v>
      </c>
      <c r="C24" s="61" t="s">
        <v>508</v>
      </c>
      <c r="D24" s="60"/>
    </row>
    <row r="25" spans="1:4">
      <c r="A25" s="57">
        <v>20105</v>
      </c>
      <c r="B25" s="58" t="s">
        <v>527</v>
      </c>
      <c r="C25" s="61" t="s">
        <v>508</v>
      </c>
      <c r="D25" s="60"/>
    </row>
    <row r="26" spans="1:4">
      <c r="A26" s="57">
        <v>20106</v>
      </c>
      <c r="B26" s="58" t="s">
        <v>528</v>
      </c>
      <c r="C26" s="61" t="s">
        <v>508</v>
      </c>
      <c r="D26" s="60"/>
    </row>
    <row r="27" spans="1:4">
      <c r="A27" s="57">
        <v>20107</v>
      </c>
      <c r="B27" s="58" t="s">
        <v>529</v>
      </c>
      <c r="C27" s="61" t="s">
        <v>508</v>
      </c>
      <c r="D27" s="60"/>
    </row>
    <row r="28" spans="1:4">
      <c r="A28" s="57">
        <v>20108</v>
      </c>
      <c r="B28" s="58" t="s">
        <v>530</v>
      </c>
      <c r="C28" s="61" t="s">
        <v>508</v>
      </c>
      <c r="D28" s="60"/>
    </row>
    <row r="29" spans="1:4">
      <c r="A29" s="57">
        <v>20200</v>
      </c>
      <c r="B29" s="58" t="s">
        <v>531</v>
      </c>
      <c r="C29" s="59"/>
      <c r="D29" s="60"/>
    </row>
    <row r="30" spans="1:4">
      <c r="A30" s="57">
        <v>20201</v>
      </c>
      <c r="B30" s="58" t="s">
        <v>532</v>
      </c>
      <c r="C30" s="61" t="s">
        <v>147</v>
      </c>
      <c r="D30" s="62">
        <v>49.77</v>
      </c>
    </row>
    <row r="31" spans="1:4">
      <c r="A31" s="57">
        <v>20202</v>
      </c>
      <c r="B31" s="58" t="s">
        <v>533</v>
      </c>
      <c r="C31" s="61" t="s">
        <v>86</v>
      </c>
      <c r="D31" s="62">
        <v>1.48</v>
      </c>
    </row>
    <row r="32" spans="1:4">
      <c r="A32" s="57">
        <v>20203</v>
      </c>
      <c r="B32" s="58" t="s">
        <v>534</v>
      </c>
      <c r="C32" s="61" t="s">
        <v>83</v>
      </c>
      <c r="D32" s="62">
        <v>52.72</v>
      </c>
    </row>
    <row r="33" spans="1:4">
      <c r="A33" s="57">
        <v>20204</v>
      </c>
      <c r="B33" s="58" t="s">
        <v>123</v>
      </c>
      <c r="C33" s="61" t="s">
        <v>86</v>
      </c>
      <c r="D33" s="62">
        <v>73.95</v>
      </c>
    </row>
    <row r="34" spans="1:4">
      <c r="A34" s="57">
        <v>20205</v>
      </c>
      <c r="B34" s="58" t="s">
        <v>124</v>
      </c>
      <c r="C34" s="61" t="s">
        <v>86</v>
      </c>
      <c r="D34" s="62">
        <v>60</v>
      </c>
    </row>
    <row r="35" spans="1:4">
      <c r="A35" s="57">
        <v>20300</v>
      </c>
      <c r="B35" s="58" t="s">
        <v>131</v>
      </c>
      <c r="C35" s="59"/>
      <c r="D35" s="60"/>
    </row>
    <row r="36" spans="1:4">
      <c r="A36" s="57">
        <v>20301</v>
      </c>
      <c r="B36" s="58" t="s">
        <v>535</v>
      </c>
      <c r="C36" s="61" t="s">
        <v>86</v>
      </c>
      <c r="D36" s="62">
        <v>0.85</v>
      </c>
    </row>
    <row r="37" spans="1:4" ht="30">
      <c r="A37" s="57">
        <v>20302</v>
      </c>
      <c r="B37" s="58" t="s">
        <v>536</v>
      </c>
      <c r="C37" s="61" t="s">
        <v>86</v>
      </c>
      <c r="D37" s="62">
        <v>1.1599999999999999</v>
      </c>
    </row>
    <row r="38" spans="1:4">
      <c r="A38" s="57">
        <v>20303</v>
      </c>
      <c r="B38" s="58" t="s">
        <v>132</v>
      </c>
      <c r="C38" s="61" t="s">
        <v>133</v>
      </c>
      <c r="D38" s="62">
        <v>0.47</v>
      </c>
    </row>
    <row r="39" spans="1:4">
      <c r="A39" s="57">
        <v>20304</v>
      </c>
      <c r="B39" s="58" t="s">
        <v>537</v>
      </c>
      <c r="C39" s="61" t="s">
        <v>133</v>
      </c>
      <c r="D39" s="62">
        <v>0.39</v>
      </c>
    </row>
    <row r="40" spans="1:4">
      <c r="A40" s="57">
        <v>20305</v>
      </c>
      <c r="B40" s="58" t="s">
        <v>538</v>
      </c>
      <c r="C40" s="61" t="s">
        <v>133</v>
      </c>
      <c r="D40" s="62">
        <v>2.1800000000000002</v>
      </c>
    </row>
    <row r="41" spans="1:4">
      <c r="A41" s="57">
        <v>20400</v>
      </c>
      <c r="B41" s="58" t="s">
        <v>134</v>
      </c>
      <c r="C41" s="59"/>
      <c r="D41" s="60"/>
    </row>
    <row r="42" spans="1:4">
      <c r="A42" s="57">
        <v>20401</v>
      </c>
      <c r="B42" s="58" t="s">
        <v>539</v>
      </c>
      <c r="C42" s="61" t="s">
        <v>86</v>
      </c>
      <c r="D42" s="62">
        <v>1.0900000000000001</v>
      </c>
    </row>
    <row r="43" spans="1:4">
      <c r="A43" s="57">
        <v>20402</v>
      </c>
      <c r="B43" s="58" t="s">
        <v>540</v>
      </c>
      <c r="C43" s="61" t="s">
        <v>86</v>
      </c>
      <c r="D43" s="62">
        <v>0.7</v>
      </c>
    </row>
    <row r="44" spans="1:4">
      <c r="A44" s="57">
        <v>20403</v>
      </c>
      <c r="B44" s="58" t="s">
        <v>541</v>
      </c>
      <c r="C44" s="61" t="s">
        <v>86</v>
      </c>
      <c r="D44" s="62">
        <v>1.54</v>
      </c>
    </row>
    <row r="45" spans="1:4">
      <c r="A45" s="57">
        <v>20404</v>
      </c>
      <c r="B45" s="58" t="s">
        <v>542</v>
      </c>
      <c r="C45" s="61" t="s">
        <v>83</v>
      </c>
      <c r="D45" s="62">
        <v>8.44</v>
      </c>
    </row>
    <row r="46" spans="1:4">
      <c r="A46" s="57">
        <v>20405</v>
      </c>
      <c r="B46" s="58" t="s">
        <v>135</v>
      </c>
      <c r="C46" s="61" t="s">
        <v>136</v>
      </c>
      <c r="D46" s="62">
        <v>209.4</v>
      </c>
    </row>
    <row r="47" spans="1:4">
      <c r="A47" s="57">
        <v>20406</v>
      </c>
      <c r="B47" s="58" t="s">
        <v>543</v>
      </c>
      <c r="C47" s="61" t="s">
        <v>136</v>
      </c>
      <c r="D47" s="62">
        <v>209.4</v>
      </c>
    </row>
    <row r="48" spans="1:4">
      <c r="A48" s="57">
        <v>30000</v>
      </c>
      <c r="B48" s="58" t="s">
        <v>137</v>
      </c>
      <c r="C48" s="59"/>
      <c r="D48" s="60"/>
    </row>
    <row r="49" spans="1:4">
      <c r="A49" s="57">
        <v>30100</v>
      </c>
      <c r="B49" s="58" t="s">
        <v>139</v>
      </c>
      <c r="C49" s="59"/>
      <c r="D49" s="60"/>
    </row>
    <row r="50" spans="1:4">
      <c r="A50" s="57">
        <v>30101</v>
      </c>
      <c r="B50" s="58" t="s">
        <v>140</v>
      </c>
      <c r="C50" s="61" t="s">
        <v>133</v>
      </c>
      <c r="D50" s="62">
        <v>1.0900000000000001</v>
      </c>
    </row>
    <row r="51" spans="1:4">
      <c r="A51" s="57">
        <v>30102</v>
      </c>
      <c r="B51" s="58" t="s">
        <v>544</v>
      </c>
      <c r="C51" s="61" t="s">
        <v>133</v>
      </c>
      <c r="D51" s="62">
        <v>4.55</v>
      </c>
    </row>
    <row r="52" spans="1:4">
      <c r="A52" s="57">
        <v>30103</v>
      </c>
      <c r="B52" s="58" t="s">
        <v>545</v>
      </c>
      <c r="C52" s="61" t="s">
        <v>133</v>
      </c>
      <c r="D52" s="62">
        <v>0.28999999999999998</v>
      </c>
    </row>
    <row r="53" spans="1:4">
      <c r="A53" s="57">
        <v>30200</v>
      </c>
      <c r="B53" s="58" t="s">
        <v>546</v>
      </c>
      <c r="C53" s="59"/>
      <c r="D53" s="60"/>
    </row>
    <row r="54" spans="1:4">
      <c r="A54" s="57">
        <v>30201</v>
      </c>
      <c r="B54" s="58" t="s">
        <v>547</v>
      </c>
      <c r="C54" s="61" t="s">
        <v>86</v>
      </c>
      <c r="D54" s="62">
        <v>4.55</v>
      </c>
    </row>
    <row r="55" spans="1:4">
      <c r="A55" s="57">
        <v>30202</v>
      </c>
      <c r="B55" s="58" t="s">
        <v>548</v>
      </c>
      <c r="C55" s="61" t="s">
        <v>133</v>
      </c>
      <c r="D55" s="62">
        <v>42.84</v>
      </c>
    </row>
    <row r="56" spans="1:4">
      <c r="A56" s="57">
        <v>30203</v>
      </c>
      <c r="B56" s="58" t="s">
        <v>549</v>
      </c>
      <c r="C56" s="61" t="s">
        <v>133</v>
      </c>
      <c r="D56" s="62">
        <v>21.72</v>
      </c>
    </row>
    <row r="57" spans="1:4">
      <c r="A57" s="57">
        <v>30204</v>
      </c>
      <c r="B57" s="58" t="s">
        <v>550</v>
      </c>
      <c r="C57" s="61" t="s">
        <v>133</v>
      </c>
      <c r="D57" s="62">
        <v>23.07</v>
      </c>
    </row>
    <row r="58" spans="1:4">
      <c r="A58" s="57">
        <v>30205</v>
      </c>
      <c r="B58" s="58" t="s">
        <v>551</v>
      </c>
      <c r="C58" s="61" t="s">
        <v>133</v>
      </c>
      <c r="D58" s="62">
        <v>14.32</v>
      </c>
    </row>
    <row r="59" spans="1:4">
      <c r="A59" s="57">
        <v>30206</v>
      </c>
      <c r="B59" s="58" t="s">
        <v>552</v>
      </c>
      <c r="C59" s="61" t="s">
        <v>86</v>
      </c>
      <c r="D59" s="62">
        <v>2.85</v>
      </c>
    </row>
    <row r="60" spans="1:4">
      <c r="A60" s="57">
        <v>30207</v>
      </c>
      <c r="B60" s="58" t="s">
        <v>553</v>
      </c>
      <c r="C60" s="61" t="s">
        <v>133</v>
      </c>
      <c r="D60" s="62">
        <v>9.2200000000000006</v>
      </c>
    </row>
    <row r="61" spans="1:4">
      <c r="A61" s="57">
        <v>30208</v>
      </c>
      <c r="B61" s="58" t="s">
        <v>554</v>
      </c>
      <c r="C61" s="61" t="s">
        <v>86</v>
      </c>
      <c r="D61" s="62">
        <v>0.21</v>
      </c>
    </row>
    <row r="62" spans="1:4">
      <c r="A62" s="57">
        <v>30209</v>
      </c>
      <c r="B62" s="58" t="s">
        <v>555</v>
      </c>
      <c r="C62" s="61" t="s">
        <v>86</v>
      </c>
      <c r="D62" s="62">
        <v>0.54</v>
      </c>
    </row>
    <row r="63" spans="1:4">
      <c r="A63" s="57">
        <v>30300</v>
      </c>
      <c r="B63" s="58" t="s">
        <v>556</v>
      </c>
      <c r="C63" s="59"/>
      <c r="D63" s="60"/>
    </row>
    <row r="64" spans="1:4">
      <c r="A64" s="57">
        <v>30301</v>
      </c>
      <c r="B64" s="58" t="s">
        <v>557</v>
      </c>
      <c r="C64" s="61" t="s">
        <v>508</v>
      </c>
      <c r="D64" s="60"/>
    </row>
    <row r="65" spans="1:4">
      <c r="A65" s="57">
        <v>30400</v>
      </c>
      <c r="B65" s="58" t="s">
        <v>558</v>
      </c>
      <c r="C65" s="59"/>
      <c r="D65" s="60"/>
    </row>
    <row r="66" spans="1:4">
      <c r="A66" s="57">
        <v>30401</v>
      </c>
      <c r="B66" s="58" t="s">
        <v>559</v>
      </c>
      <c r="C66" s="61" t="s">
        <v>83</v>
      </c>
      <c r="D66" s="62">
        <v>61.29</v>
      </c>
    </row>
    <row r="67" spans="1:4">
      <c r="A67" s="57">
        <v>30402</v>
      </c>
      <c r="B67" s="58" t="s">
        <v>560</v>
      </c>
      <c r="C67" s="61" t="s">
        <v>147</v>
      </c>
      <c r="D67" s="62">
        <v>1135.23</v>
      </c>
    </row>
    <row r="68" spans="1:4">
      <c r="A68" s="57">
        <v>30403</v>
      </c>
      <c r="B68" s="58" t="s">
        <v>561</v>
      </c>
      <c r="C68" s="61" t="s">
        <v>153</v>
      </c>
      <c r="D68" s="62">
        <v>0.99</v>
      </c>
    </row>
    <row r="69" spans="1:4">
      <c r="A69" s="57">
        <v>30500</v>
      </c>
      <c r="B69" s="58" t="s">
        <v>562</v>
      </c>
      <c r="C69" s="59"/>
      <c r="D69" s="60"/>
    </row>
    <row r="70" spans="1:4">
      <c r="A70" s="57">
        <v>30501</v>
      </c>
      <c r="B70" s="58" t="s">
        <v>563</v>
      </c>
      <c r="C70" s="61" t="s">
        <v>147</v>
      </c>
      <c r="D70" s="62">
        <v>390.24</v>
      </c>
    </row>
    <row r="71" spans="1:4">
      <c r="A71" s="57">
        <v>30502</v>
      </c>
      <c r="B71" s="58" t="s">
        <v>564</v>
      </c>
      <c r="C71" s="61" t="s">
        <v>147</v>
      </c>
      <c r="D71" s="62">
        <v>146.30000000000001</v>
      </c>
    </row>
    <row r="72" spans="1:4">
      <c r="A72" s="57">
        <v>30503</v>
      </c>
      <c r="B72" s="58" t="s">
        <v>565</v>
      </c>
      <c r="C72" s="61" t="s">
        <v>133</v>
      </c>
      <c r="D72" s="62">
        <v>2.25</v>
      </c>
    </row>
    <row r="73" spans="1:4">
      <c r="A73" s="57">
        <v>30504</v>
      </c>
      <c r="B73" s="58" t="s">
        <v>566</v>
      </c>
      <c r="C73" s="61" t="s">
        <v>133</v>
      </c>
      <c r="D73" s="62">
        <v>5.69</v>
      </c>
    </row>
    <row r="74" spans="1:4">
      <c r="A74" s="57">
        <v>30505</v>
      </c>
      <c r="B74" s="58" t="s">
        <v>567</v>
      </c>
      <c r="C74" s="61" t="s">
        <v>133</v>
      </c>
      <c r="D74" s="62">
        <v>10.67</v>
      </c>
    </row>
    <row r="75" spans="1:4">
      <c r="A75" s="57">
        <v>30506</v>
      </c>
      <c r="B75" s="58" t="s">
        <v>568</v>
      </c>
      <c r="C75" s="61" t="s">
        <v>133</v>
      </c>
      <c r="D75" s="62">
        <v>14.22</v>
      </c>
    </row>
    <row r="76" spans="1:4">
      <c r="A76" s="57">
        <v>30507</v>
      </c>
      <c r="B76" s="58" t="s">
        <v>569</v>
      </c>
      <c r="C76" s="61" t="s">
        <v>147</v>
      </c>
      <c r="D76" s="62">
        <v>56.88</v>
      </c>
    </row>
    <row r="77" spans="1:4">
      <c r="A77" s="57">
        <v>30508</v>
      </c>
      <c r="B77" s="58" t="s">
        <v>570</v>
      </c>
      <c r="C77" s="61" t="s">
        <v>147</v>
      </c>
      <c r="D77" s="62">
        <v>97.56</v>
      </c>
    </row>
    <row r="78" spans="1:4">
      <c r="A78" s="57">
        <v>30509</v>
      </c>
      <c r="B78" s="58" t="s">
        <v>571</v>
      </c>
      <c r="C78" s="61" t="s">
        <v>133</v>
      </c>
      <c r="D78" s="62">
        <v>30.62</v>
      </c>
    </row>
    <row r="79" spans="1:4">
      <c r="A79" s="57">
        <v>30510</v>
      </c>
      <c r="B79" s="58" t="s">
        <v>572</v>
      </c>
      <c r="C79" s="61" t="s">
        <v>133</v>
      </c>
      <c r="D79" s="62">
        <v>45.94</v>
      </c>
    </row>
    <row r="80" spans="1:4">
      <c r="A80" s="57">
        <v>30511</v>
      </c>
      <c r="B80" s="58" t="s">
        <v>573</v>
      </c>
      <c r="C80" s="61" t="s">
        <v>133</v>
      </c>
      <c r="D80" s="62">
        <v>4.3899999999999997</v>
      </c>
    </row>
    <row r="81" spans="1:4">
      <c r="A81" s="57">
        <v>30512</v>
      </c>
      <c r="B81" s="58" t="s">
        <v>574</v>
      </c>
      <c r="C81" s="61" t="s">
        <v>133</v>
      </c>
      <c r="D81" s="62">
        <v>8.7899999999999991</v>
      </c>
    </row>
    <row r="82" spans="1:4">
      <c r="A82" s="57">
        <v>30513</v>
      </c>
      <c r="B82" s="58" t="s">
        <v>575</v>
      </c>
      <c r="C82" s="61" t="s">
        <v>133</v>
      </c>
      <c r="D82" s="62">
        <v>10.210000000000001</v>
      </c>
    </row>
    <row r="83" spans="1:4">
      <c r="A83" s="57">
        <v>30514</v>
      </c>
      <c r="B83" s="58" t="s">
        <v>576</v>
      </c>
      <c r="C83" s="61" t="s">
        <v>133</v>
      </c>
      <c r="D83" s="62">
        <v>12.76</v>
      </c>
    </row>
    <row r="84" spans="1:4">
      <c r="A84" s="57">
        <v>30515</v>
      </c>
      <c r="B84" s="58" t="s">
        <v>577</v>
      </c>
      <c r="C84" s="61" t="s">
        <v>86</v>
      </c>
      <c r="D84" s="62">
        <v>24.03</v>
      </c>
    </row>
    <row r="85" spans="1:4">
      <c r="A85" s="57">
        <v>30600</v>
      </c>
      <c r="B85" s="58" t="s">
        <v>578</v>
      </c>
      <c r="C85" s="59"/>
      <c r="D85" s="60"/>
    </row>
    <row r="86" spans="1:4">
      <c r="A86" s="57">
        <v>30601</v>
      </c>
      <c r="B86" s="58" t="s">
        <v>578</v>
      </c>
      <c r="C86" s="61" t="s">
        <v>508</v>
      </c>
      <c r="D86" s="60"/>
    </row>
    <row r="87" spans="1:4">
      <c r="A87" s="57">
        <v>30700</v>
      </c>
      <c r="B87" s="58" t="s">
        <v>579</v>
      </c>
      <c r="C87" s="59"/>
      <c r="D87" s="60"/>
    </row>
    <row r="88" spans="1:4">
      <c r="A88" s="57">
        <v>30701</v>
      </c>
      <c r="B88" s="58" t="s">
        <v>580</v>
      </c>
      <c r="C88" s="61" t="s">
        <v>133</v>
      </c>
      <c r="D88" s="62">
        <v>2.84</v>
      </c>
    </row>
    <row r="89" spans="1:4">
      <c r="A89" s="57">
        <v>30702</v>
      </c>
      <c r="B89" s="58" t="s">
        <v>581</v>
      </c>
      <c r="C89" s="61" t="s">
        <v>133</v>
      </c>
      <c r="D89" s="62">
        <v>5.69</v>
      </c>
    </row>
    <row r="90" spans="1:4">
      <c r="A90" s="57">
        <v>30703</v>
      </c>
      <c r="B90" s="58" t="s">
        <v>582</v>
      </c>
      <c r="C90" s="61" t="s">
        <v>133</v>
      </c>
      <c r="D90" s="62">
        <v>10.67</v>
      </c>
    </row>
    <row r="91" spans="1:4">
      <c r="A91" s="57">
        <v>40000</v>
      </c>
      <c r="B91" s="58" t="s">
        <v>583</v>
      </c>
      <c r="C91" s="59"/>
      <c r="D91" s="60"/>
    </row>
    <row r="92" spans="1:4">
      <c r="A92" s="57">
        <v>40100</v>
      </c>
      <c r="B92" s="58" t="s">
        <v>584</v>
      </c>
      <c r="C92" s="59"/>
      <c r="D92" s="60"/>
    </row>
    <row r="93" spans="1:4">
      <c r="A93" s="57">
        <v>40101</v>
      </c>
      <c r="B93" s="58" t="s">
        <v>585</v>
      </c>
      <c r="C93" s="61" t="s">
        <v>147</v>
      </c>
      <c r="D93" s="62">
        <v>2.4900000000000002</v>
      </c>
    </row>
    <row r="94" spans="1:4">
      <c r="A94" s="57">
        <v>40102</v>
      </c>
      <c r="B94" s="58" t="s">
        <v>586</v>
      </c>
      <c r="C94" s="61" t="s">
        <v>147</v>
      </c>
      <c r="D94" s="62">
        <v>184.97</v>
      </c>
    </row>
    <row r="95" spans="1:4">
      <c r="A95" s="57">
        <v>40103</v>
      </c>
      <c r="B95" s="58" t="s">
        <v>587</v>
      </c>
      <c r="C95" s="61" t="s">
        <v>147</v>
      </c>
      <c r="D95" s="62">
        <v>216.57</v>
      </c>
    </row>
    <row r="96" spans="1:4">
      <c r="A96" s="57">
        <v>40104</v>
      </c>
      <c r="B96" s="58" t="s">
        <v>588</v>
      </c>
      <c r="C96" s="61" t="s">
        <v>147</v>
      </c>
      <c r="D96" s="62">
        <v>154.05000000000001</v>
      </c>
    </row>
    <row r="97" spans="1:4">
      <c r="A97" s="57">
        <v>40105</v>
      </c>
      <c r="B97" s="58" t="s">
        <v>589</v>
      </c>
      <c r="C97" s="61" t="s">
        <v>147</v>
      </c>
      <c r="D97" s="62">
        <v>27.72</v>
      </c>
    </row>
    <row r="98" spans="1:4">
      <c r="A98" s="57">
        <v>40106</v>
      </c>
      <c r="B98" s="58" t="s">
        <v>590</v>
      </c>
      <c r="C98" s="61" t="s">
        <v>147</v>
      </c>
      <c r="D98" s="62">
        <v>4.08</v>
      </c>
    </row>
    <row r="99" spans="1:4" ht="30">
      <c r="A99" s="57">
        <v>40109</v>
      </c>
      <c r="B99" s="58" t="s">
        <v>591</v>
      </c>
      <c r="C99" s="61" t="s">
        <v>147</v>
      </c>
      <c r="D99" s="62">
        <v>7.82</v>
      </c>
    </row>
    <row r="100" spans="1:4" ht="30">
      <c r="A100" s="57">
        <v>40110</v>
      </c>
      <c r="B100" s="58" t="s">
        <v>592</v>
      </c>
      <c r="C100" s="61" t="s">
        <v>147</v>
      </c>
      <c r="D100" s="62">
        <v>8.91</v>
      </c>
    </row>
    <row r="101" spans="1:4">
      <c r="A101" s="57">
        <v>40200</v>
      </c>
      <c r="B101" s="58" t="s">
        <v>593</v>
      </c>
      <c r="C101" s="59"/>
      <c r="D101" s="60"/>
    </row>
    <row r="102" spans="1:4" ht="30">
      <c r="A102" s="57">
        <v>40201</v>
      </c>
      <c r="B102" s="58" t="s">
        <v>594</v>
      </c>
      <c r="C102" s="61" t="s">
        <v>147</v>
      </c>
      <c r="D102" s="62">
        <v>36.97</v>
      </c>
    </row>
    <row r="103" spans="1:4" ht="30">
      <c r="A103" s="57">
        <v>40202</v>
      </c>
      <c r="B103" s="58" t="s">
        <v>595</v>
      </c>
      <c r="C103" s="61" t="s">
        <v>147</v>
      </c>
      <c r="D103" s="62">
        <v>49.77</v>
      </c>
    </row>
    <row r="104" spans="1:4" ht="30">
      <c r="A104" s="57">
        <v>40203</v>
      </c>
      <c r="B104" s="58" t="s">
        <v>596</v>
      </c>
      <c r="C104" s="61" t="s">
        <v>147</v>
      </c>
      <c r="D104" s="62">
        <v>56.88</v>
      </c>
    </row>
    <row r="105" spans="1:4" ht="30">
      <c r="A105" s="57">
        <v>40204</v>
      </c>
      <c r="B105" s="58" t="s">
        <v>597</v>
      </c>
      <c r="C105" s="61" t="s">
        <v>147</v>
      </c>
      <c r="D105" s="62">
        <v>68.260000000000005</v>
      </c>
    </row>
    <row r="106" spans="1:4" ht="30">
      <c r="A106" s="57">
        <v>40205</v>
      </c>
      <c r="B106" s="58" t="s">
        <v>598</v>
      </c>
      <c r="C106" s="61" t="s">
        <v>147</v>
      </c>
      <c r="D106" s="62">
        <v>83.9</v>
      </c>
    </row>
    <row r="107" spans="1:4">
      <c r="A107" s="57">
        <v>40300</v>
      </c>
      <c r="B107" s="58" t="s">
        <v>599</v>
      </c>
      <c r="C107" s="59"/>
      <c r="D107" s="60"/>
    </row>
    <row r="108" spans="1:4" ht="30">
      <c r="A108" s="57">
        <v>40301</v>
      </c>
      <c r="B108" s="58" t="s">
        <v>600</v>
      </c>
      <c r="C108" s="61" t="s">
        <v>147</v>
      </c>
      <c r="D108" s="62">
        <v>5.38</v>
      </c>
    </row>
    <row r="109" spans="1:4" ht="30">
      <c r="A109" s="57">
        <v>40302</v>
      </c>
      <c r="B109" s="58" t="s">
        <v>601</v>
      </c>
      <c r="C109" s="61" t="s">
        <v>147</v>
      </c>
      <c r="D109" s="62">
        <v>6.58</v>
      </c>
    </row>
    <row r="110" spans="1:4" ht="30">
      <c r="A110" s="57">
        <v>40303</v>
      </c>
      <c r="B110" s="58" t="s">
        <v>602</v>
      </c>
      <c r="C110" s="61" t="s">
        <v>147</v>
      </c>
      <c r="D110" s="62">
        <v>8.69</v>
      </c>
    </row>
    <row r="111" spans="1:4" ht="30">
      <c r="A111" s="57">
        <v>40304</v>
      </c>
      <c r="B111" s="58" t="s">
        <v>603</v>
      </c>
      <c r="C111" s="61" t="s">
        <v>147</v>
      </c>
      <c r="D111" s="62">
        <v>10.85</v>
      </c>
    </row>
    <row r="112" spans="1:4" ht="30">
      <c r="A112" s="57">
        <v>40305</v>
      </c>
      <c r="B112" s="58" t="s">
        <v>604</v>
      </c>
      <c r="C112" s="61"/>
      <c r="D112" s="62">
        <v>14.63</v>
      </c>
    </row>
    <row r="113" spans="1:4">
      <c r="A113" s="57">
        <v>40400</v>
      </c>
      <c r="B113" s="58" t="s">
        <v>605</v>
      </c>
      <c r="C113" s="59"/>
      <c r="D113" s="60"/>
    </row>
    <row r="114" spans="1:4">
      <c r="A114" s="57">
        <v>40401</v>
      </c>
      <c r="B114" s="58" t="s">
        <v>606</v>
      </c>
      <c r="C114" s="61" t="s">
        <v>147</v>
      </c>
      <c r="D114" s="62">
        <v>252.18</v>
      </c>
    </row>
    <row r="115" spans="1:4">
      <c r="A115" s="57">
        <v>40402</v>
      </c>
      <c r="B115" s="58" t="s">
        <v>607</v>
      </c>
      <c r="C115" s="61" t="s">
        <v>147</v>
      </c>
      <c r="D115" s="62">
        <v>272.75</v>
      </c>
    </row>
    <row r="116" spans="1:4">
      <c r="A116" s="57">
        <v>40403</v>
      </c>
      <c r="B116" s="58" t="s">
        <v>608</v>
      </c>
      <c r="C116" s="61" t="s">
        <v>147</v>
      </c>
      <c r="D116" s="62">
        <v>178.97</v>
      </c>
    </row>
    <row r="117" spans="1:4">
      <c r="A117" s="57">
        <v>40500</v>
      </c>
      <c r="B117" s="58" t="s">
        <v>609</v>
      </c>
      <c r="C117" s="59"/>
      <c r="D117" s="60"/>
    </row>
    <row r="118" spans="1:4">
      <c r="A118" s="57">
        <v>40501</v>
      </c>
      <c r="B118" s="58" t="s">
        <v>610</v>
      </c>
      <c r="C118" s="61" t="s">
        <v>147</v>
      </c>
      <c r="D118" s="62">
        <v>4.26</v>
      </c>
    </row>
    <row r="119" spans="1:4">
      <c r="A119" s="57">
        <v>40502</v>
      </c>
      <c r="B119" s="58" t="s">
        <v>611</v>
      </c>
      <c r="C119" s="61" t="s">
        <v>147</v>
      </c>
      <c r="D119" s="62">
        <v>3.47</v>
      </c>
    </row>
    <row r="120" spans="1:4" ht="30">
      <c r="A120" s="57">
        <v>40503</v>
      </c>
      <c r="B120" s="58" t="s">
        <v>612</v>
      </c>
      <c r="C120" s="61" t="s">
        <v>147</v>
      </c>
      <c r="D120" s="62">
        <v>4.5199999999999996</v>
      </c>
    </row>
    <row r="121" spans="1:4" ht="30">
      <c r="A121" s="57">
        <v>40504</v>
      </c>
      <c r="B121" s="58" t="s">
        <v>613</v>
      </c>
      <c r="C121" s="61" t="s">
        <v>147</v>
      </c>
      <c r="D121" s="62">
        <v>9.0399999999999991</v>
      </c>
    </row>
    <row r="122" spans="1:4" ht="30">
      <c r="A122" s="57">
        <v>40505</v>
      </c>
      <c r="B122" s="58" t="s">
        <v>614</v>
      </c>
      <c r="C122" s="61" t="s">
        <v>147</v>
      </c>
      <c r="D122" s="62">
        <v>5.28</v>
      </c>
    </row>
    <row r="123" spans="1:4">
      <c r="A123" s="57">
        <v>40600</v>
      </c>
      <c r="B123" s="58" t="s">
        <v>615</v>
      </c>
      <c r="C123" s="59"/>
      <c r="D123" s="60"/>
    </row>
    <row r="124" spans="1:4" ht="30">
      <c r="A124" s="57">
        <v>40601</v>
      </c>
      <c r="B124" s="58" t="s">
        <v>616</v>
      </c>
      <c r="C124" s="61" t="s">
        <v>147</v>
      </c>
      <c r="D124" s="62">
        <v>12.09</v>
      </c>
    </row>
    <row r="125" spans="1:4" ht="30">
      <c r="A125" s="57">
        <v>40602</v>
      </c>
      <c r="B125" s="58" t="s">
        <v>617</v>
      </c>
      <c r="C125" s="61" t="s">
        <v>147</v>
      </c>
      <c r="D125" s="62">
        <v>13.5</v>
      </c>
    </row>
    <row r="126" spans="1:4">
      <c r="A126" s="57">
        <v>40605</v>
      </c>
      <c r="B126" s="58" t="s">
        <v>618</v>
      </c>
      <c r="C126" s="61" t="s">
        <v>147</v>
      </c>
      <c r="D126" s="62">
        <v>215.12</v>
      </c>
    </row>
    <row r="127" spans="1:4" ht="30">
      <c r="A127" s="57">
        <v>40606</v>
      </c>
      <c r="B127" s="58" t="s">
        <v>619</v>
      </c>
      <c r="C127" s="61" t="s">
        <v>147</v>
      </c>
      <c r="D127" s="62">
        <v>5.47</v>
      </c>
    </row>
    <row r="128" spans="1:4" ht="30">
      <c r="A128" s="57">
        <v>40607</v>
      </c>
      <c r="B128" s="58" t="s">
        <v>620</v>
      </c>
      <c r="C128" s="61" t="s">
        <v>147</v>
      </c>
      <c r="D128" s="62">
        <v>80.599999999999994</v>
      </c>
    </row>
    <row r="129" spans="1:4">
      <c r="A129" s="57">
        <v>40608</v>
      </c>
      <c r="B129" s="58" t="s">
        <v>621</v>
      </c>
      <c r="C129" s="63" t="s">
        <v>622</v>
      </c>
      <c r="D129" s="62">
        <v>1.1000000000000001</v>
      </c>
    </row>
    <row r="130" spans="1:4" ht="30">
      <c r="A130" s="57">
        <v>40609</v>
      </c>
      <c r="B130" s="58" t="s">
        <v>623</v>
      </c>
      <c r="C130" s="61" t="s">
        <v>147</v>
      </c>
      <c r="D130" s="62">
        <v>22.13</v>
      </c>
    </row>
    <row r="131" spans="1:4">
      <c r="A131" s="57">
        <v>40700</v>
      </c>
      <c r="B131" s="58" t="s">
        <v>624</v>
      </c>
      <c r="C131" s="59"/>
      <c r="D131" s="60"/>
    </row>
    <row r="132" spans="1:4">
      <c r="A132" s="57">
        <v>40701</v>
      </c>
      <c r="B132" s="58" t="s">
        <v>624</v>
      </c>
      <c r="C132" s="61" t="s">
        <v>147</v>
      </c>
      <c r="D132" s="62">
        <v>608.76</v>
      </c>
    </row>
    <row r="133" spans="1:4">
      <c r="A133" s="57">
        <v>40800</v>
      </c>
      <c r="B133" s="58" t="s">
        <v>625</v>
      </c>
      <c r="C133" s="59"/>
      <c r="D133" s="60"/>
    </row>
    <row r="134" spans="1:4">
      <c r="A134" s="57">
        <v>40801</v>
      </c>
      <c r="B134" s="58" t="s">
        <v>626</v>
      </c>
      <c r="C134" s="61" t="s">
        <v>147</v>
      </c>
      <c r="D134" s="62">
        <v>1.38</v>
      </c>
    </row>
    <row r="135" spans="1:4">
      <c r="A135" s="57">
        <v>40802</v>
      </c>
      <c r="B135" s="58" t="s">
        <v>627</v>
      </c>
      <c r="C135" s="61" t="s">
        <v>147</v>
      </c>
      <c r="D135" s="62">
        <v>1.79</v>
      </c>
    </row>
    <row r="136" spans="1:4">
      <c r="A136" s="57">
        <v>40803</v>
      </c>
      <c r="B136" s="58" t="s">
        <v>628</v>
      </c>
      <c r="C136" s="61" t="s">
        <v>147</v>
      </c>
      <c r="D136" s="62">
        <v>1.79</v>
      </c>
    </row>
    <row r="137" spans="1:4">
      <c r="A137" s="57">
        <v>40804</v>
      </c>
      <c r="B137" s="58" t="s">
        <v>629</v>
      </c>
      <c r="C137" s="63" t="s">
        <v>622</v>
      </c>
      <c r="D137" s="62">
        <v>0.98</v>
      </c>
    </row>
    <row r="138" spans="1:4">
      <c r="A138" s="57">
        <v>40805</v>
      </c>
      <c r="B138" s="58" t="s">
        <v>630</v>
      </c>
      <c r="C138" s="63" t="s">
        <v>622</v>
      </c>
      <c r="D138" s="62">
        <v>1.28</v>
      </c>
    </row>
    <row r="139" spans="1:4">
      <c r="A139" s="57">
        <v>40806</v>
      </c>
      <c r="B139" s="58" t="s">
        <v>631</v>
      </c>
      <c r="C139" s="63" t="s">
        <v>622</v>
      </c>
      <c r="D139" s="62">
        <v>1.28</v>
      </c>
    </row>
    <row r="140" spans="1:4">
      <c r="A140" s="57">
        <v>40900</v>
      </c>
      <c r="B140" s="58" t="s">
        <v>632</v>
      </c>
      <c r="C140" s="59"/>
      <c r="D140" s="60"/>
    </row>
    <row r="141" spans="1:4" ht="30">
      <c r="A141" s="57">
        <v>40901</v>
      </c>
      <c r="B141" s="58" t="s">
        <v>633</v>
      </c>
      <c r="C141" s="61" t="s">
        <v>133</v>
      </c>
      <c r="D141" s="62">
        <v>9.01</v>
      </c>
    </row>
    <row r="142" spans="1:4" ht="30">
      <c r="A142" s="57">
        <v>40902</v>
      </c>
      <c r="B142" s="58" t="s">
        <v>634</v>
      </c>
      <c r="C142" s="61" t="s">
        <v>133</v>
      </c>
      <c r="D142" s="62">
        <v>10.9</v>
      </c>
    </row>
    <row r="143" spans="1:4" ht="30">
      <c r="A143" s="57">
        <v>40903</v>
      </c>
      <c r="B143" s="58" t="s">
        <v>635</v>
      </c>
      <c r="C143" s="61" t="s">
        <v>133</v>
      </c>
      <c r="D143" s="62">
        <v>19.88</v>
      </c>
    </row>
    <row r="144" spans="1:4">
      <c r="A144" s="57">
        <v>40904</v>
      </c>
      <c r="B144" s="58" t="s">
        <v>636</v>
      </c>
      <c r="C144" s="61" t="s">
        <v>147</v>
      </c>
      <c r="D144" s="62">
        <v>24.17</v>
      </c>
    </row>
    <row r="145" spans="1:4">
      <c r="A145" s="57">
        <v>50000</v>
      </c>
      <c r="B145" s="58" t="s">
        <v>637</v>
      </c>
      <c r="C145" s="59"/>
      <c r="D145" s="60"/>
    </row>
    <row r="146" spans="1:4">
      <c r="A146" s="57">
        <v>50100</v>
      </c>
      <c r="B146" s="58" t="s">
        <v>638</v>
      </c>
      <c r="C146" s="59"/>
      <c r="D146" s="60"/>
    </row>
    <row r="147" spans="1:4">
      <c r="A147" s="57">
        <v>50101</v>
      </c>
      <c r="B147" s="58" t="s">
        <v>639</v>
      </c>
      <c r="C147" s="61" t="s">
        <v>133</v>
      </c>
      <c r="D147" s="62">
        <v>9.06</v>
      </c>
    </row>
    <row r="148" spans="1:4">
      <c r="A148" s="57">
        <v>50102</v>
      </c>
      <c r="B148" s="58" t="s">
        <v>640</v>
      </c>
      <c r="C148" s="61" t="s">
        <v>133</v>
      </c>
      <c r="D148" s="62">
        <v>21.64</v>
      </c>
    </row>
    <row r="149" spans="1:4">
      <c r="A149" s="57">
        <v>50103</v>
      </c>
      <c r="B149" s="58" t="s">
        <v>641</v>
      </c>
      <c r="C149" s="61" t="s">
        <v>133</v>
      </c>
      <c r="D149" s="62">
        <v>38.53</v>
      </c>
    </row>
    <row r="150" spans="1:4">
      <c r="A150" s="57">
        <v>50104</v>
      </c>
      <c r="B150" s="58" t="s">
        <v>642</v>
      </c>
      <c r="C150" s="61" t="s">
        <v>133</v>
      </c>
      <c r="D150" s="62">
        <v>37.36</v>
      </c>
    </row>
    <row r="151" spans="1:4">
      <c r="A151" s="57">
        <v>50200</v>
      </c>
      <c r="B151" s="58" t="s">
        <v>643</v>
      </c>
      <c r="C151" s="59"/>
      <c r="D151" s="60"/>
    </row>
    <row r="152" spans="1:4">
      <c r="A152" s="57">
        <v>50201</v>
      </c>
      <c r="B152" s="58" t="s">
        <v>644</v>
      </c>
      <c r="C152" s="61" t="s">
        <v>133</v>
      </c>
      <c r="D152" s="62">
        <v>66.53</v>
      </c>
    </row>
    <row r="153" spans="1:4">
      <c r="A153" s="57">
        <v>50202</v>
      </c>
      <c r="B153" s="58" t="s">
        <v>645</v>
      </c>
      <c r="C153" s="61" t="s">
        <v>133</v>
      </c>
      <c r="D153" s="62">
        <v>40.049999999999997</v>
      </c>
    </row>
    <row r="154" spans="1:4">
      <c r="A154" s="57">
        <v>50300</v>
      </c>
      <c r="B154" s="58" t="s">
        <v>646</v>
      </c>
      <c r="C154" s="59"/>
      <c r="D154" s="60"/>
    </row>
    <row r="155" spans="1:4" ht="30">
      <c r="A155" s="57">
        <v>50301</v>
      </c>
      <c r="B155" s="58" t="s">
        <v>647</v>
      </c>
      <c r="C155" s="61" t="s">
        <v>133</v>
      </c>
      <c r="D155" s="62">
        <v>142.85</v>
      </c>
    </row>
    <row r="156" spans="1:4" ht="30">
      <c r="A156" s="57">
        <v>50302</v>
      </c>
      <c r="B156" s="58" t="s">
        <v>648</v>
      </c>
      <c r="C156" s="61" t="s">
        <v>133</v>
      </c>
      <c r="D156" s="62">
        <v>166.35</v>
      </c>
    </row>
    <row r="157" spans="1:4" ht="30">
      <c r="A157" s="57">
        <v>50303</v>
      </c>
      <c r="B157" s="58" t="s">
        <v>649</v>
      </c>
      <c r="C157" s="61" t="s">
        <v>133</v>
      </c>
      <c r="D157" s="62">
        <v>194.58</v>
      </c>
    </row>
    <row r="158" spans="1:4" ht="30">
      <c r="A158" s="57">
        <v>50304</v>
      </c>
      <c r="B158" s="58" t="s">
        <v>650</v>
      </c>
      <c r="C158" s="61" t="s">
        <v>133</v>
      </c>
      <c r="D158" s="62">
        <v>131.38</v>
      </c>
    </row>
    <row r="159" spans="1:4" ht="30">
      <c r="A159" s="57">
        <v>50305</v>
      </c>
      <c r="B159" s="58" t="s">
        <v>651</v>
      </c>
      <c r="C159" s="61" t="s">
        <v>133</v>
      </c>
      <c r="D159" s="62">
        <v>141.69999999999999</v>
      </c>
    </row>
    <row r="160" spans="1:4" ht="30">
      <c r="A160" s="57">
        <v>50306</v>
      </c>
      <c r="B160" s="58" t="s">
        <v>652</v>
      </c>
      <c r="C160" s="61" t="s">
        <v>133</v>
      </c>
      <c r="D160" s="62">
        <v>162.12</v>
      </c>
    </row>
    <row r="161" spans="1:4" ht="30">
      <c r="A161" s="57">
        <v>50307</v>
      </c>
      <c r="B161" s="58" t="s">
        <v>653</v>
      </c>
      <c r="C161" s="61" t="s">
        <v>133</v>
      </c>
      <c r="D161" s="62">
        <v>134.35</v>
      </c>
    </row>
    <row r="162" spans="1:4">
      <c r="A162" s="57">
        <v>50400</v>
      </c>
      <c r="B162" s="58" t="s">
        <v>654</v>
      </c>
      <c r="C162" s="59"/>
      <c r="D162" s="60"/>
    </row>
    <row r="163" spans="1:4" ht="30">
      <c r="A163" s="57">
        <v>50401</v>
      </c>
      <c r="B163" s="58" t="s">
        <v>655</v>
      </c>
      <c r="C163" s="61" t="s">
        <v>133</v>
      </c>
      <c r="D163" s="62">
        <v>141.84</v>
      </c>
    </row>
    <row r="164" spans="1:4" ht="30">
      <c r="A164" s="57">
        <v>50402</v>
      </c>
      <c r="B164" s="58" t="s">
        <v>656</v>
      </c>
      <c r="C164" s="61" t="s">
        <v>133</v>
      </c>
      <c r="D164" s="62">
        <v>163.16999999999999</v>
      </c>
    </row>
    <row r="165" spans="1:4" ht="30">
      <c r="A165" s="57">
        <v>50403</v>
      </c>
      <c r="B165" s="58" t="s">
        <v>657</v>
      </c>
      <c r="C165" s="61" t="s">
        <v>133</v>
      </c>
      <c r="D165" s="62">
        <v>193.42</v>
      </c>
    </row>
    <row r="166" spans="1:4">
      <c r="A166" s="57">
        <v>50500</v>
      </c>
      <c r="B166" s="58" t="s">
        <v>658</v>
      </c>
      <c r="C166" s="59"/>
      <c r="D166" s="60"/>
    </row>
    <row r="167" spans="1:4">
      <c r="A167" s="57">
        <v>50501</v>
      </c>
      <c r="B167" s="58" t="s">
        <v>659</v>
      </c>
      <c r="C167" s="61" t="s">
        <v>147</v>
      </c>
      <c r="D167" s="62">
        <v>32.92</v>
      </c>
    </row>
    <row r="168" spans="1:4">
      <c r="A168" s="57">
        <v>50502</v>
      </c>
      <c r="B168" s="58" t="s">
        <v>660</v>
      </c>
      <c r="C168" s="61" t="s">
        <v>153</v>
      </c>
      <c r="D168" s="62">
        <v>6.22</v>
      </c>
    </row>
    <row r="169" spans="1:4">
      <c r="A169" s="57">
        <v>50600</v>
      </c>
      <c r="B169" s="58" t="s">
        <v>661</v>
      </c>
      <c r="C169" s="59"/>
      <c r="D169" s="60"/>
    </row>
    <row r="170" spans="1:4">
      <c r="A170" s="57">
        <v>50601</v>
      </c>
      <c r="B170" s="58" t="s">
        <v>662</v>
      </c>
      <c r="C170" s="61" t="s">
        <v>133</v>
      </c>
      <c r="D170" s="62">
        <v>31.9</v>
      </c>
    </row>
    <row r="171" spans="1:4">
      <c r="A171" s="57">
        <v>50602</v>
      </c>
      <c r="B171" s="58" t="s">
        <v>663</v>
      </c>
      <c r="C171" s="61" t="s">
        <v>133</v>
      </c>
      <c r="D171" s="62">
        <v>14.52</v>
      </c>
    </row>
    <row r="172" spans="1:4">
      <c r="A172" s="57">
        <v>60000</v>
      </c>
      <c r="B172" s="58" t="s">
        <v>664</v>
      </c>
      <c r="C172" s="59"/>
      <c r="D172" s="60"/>
    </row>
    <row r="173" spans="1:4">
      <c r="A173" s="57">
        <v>60100</v>
      </c>
      <c r="B173" s="58" t="s">
        <v>665</v>
      </c>
      <c r="C173" s="59"/>
      <c r="D173" s="60"/>
    </row>
    <row r="174" spans="1:4">
      <c r="A174" s="57">
        <v>60101</v>
      </c>
      <c r="B174" s="58" t="s">
        <v>666</v>
      </c>
      <c r="C174" s="61" t="s">
        <v>667</v>
      </c>
      <c r="D174" s="62">
        <v>16.23</v>
      </c>
    </row>
    <row r="175" spans="1:4">
      <c r="A175" s="57">
        <v>60102</v>
      </c>
      <c r="B175" s="58" t="s">
        <v>668</v>
      </c>
      <c r="C175" s="61" t="s">
        <v>667</v>
      </c>
      <c r="D175" s="62">
        <v>6.76</v>
      </c>
    </row>
    <row r="176" spans="1:4">
      <c r="A176" s="57">
        <v>60200</v>
      </c>
      <c r="B176" s="58" t="s">
        <v>669</v>
      </c>
      <c r="C176" s="59"/>
      <c r="D176" s="60"/>
    </row>
    <row r="177" spans="1:4">
      <c r="A177" s="57">
        <v>60201</v>
      </c>
      <c r="B177" s="58" t="s">
        <v>670</v>
      </c>
      <c r="C177" s="61" t="s">
        <v>83</v>
      </c>
      <c r="D177" s="62">
        <v>2878.96</v>
      </c>
    </row>
    <row r="178" spans="1:4">
      <c r="A178" s="57">
        <v>60202</v>
      </c>
      <c r="B178" s="58" t="s">
        <v>671</v>
      </c>
      <c r="C178" s="61" t="s">
        <v>672</v>
      </c>
      <c r="D178" s="62">
        <v>441.23</v>
      </c>
    </row>
    <row r="179" spans="1:4">
      <c r="A179" s="57">
        <v>60205</v>
      </c>
      <c r="B179" s="58" t="s">
        <v>673</v>
      </c>
      <c r="C179" s="61" t="s">
        <v>83</v>
      </c>
      <c r="D179" s="62">
        <v>91.24</v>
      </c>
    </row>
    <row r="180" spans="1:4">
      <c r="A180" s="57">
        <v>60300</v>
      </c>
      <c r="B180" s="58" t="s">
        <v>674</v>
      </c>
      <c r="C180" s="59"/>
      <c r="D180" s="60"/>
    </row>
    <row r="181" spans="1:4">
      <c r="A181" s="57">
        <v>60301</v>
      </c>
      <c r="B181" s="58" t="s">
        <v>675</v>
      </c>
      <c r="C181" s="61" t="s">
        <v>86</v>
      </c>
      <c r="D181" s="62">
        <v>30.82</v>
      </c>
    </row>
    <row r="182" spans="1:4">
      <c r="A182" s="57">
        <v>60302</v>
      </c>
      <c r="B182" s="58" t="s">
        <v>676</v>
      </c>
      <c r="C182" s="61" t="s">
        <v>86</v>
      </c>
      <c r="D182" s="62">
        <v>45.34</v>
      </c>
    </row>
    <row r="183" spans="1:4">
      <c r="A183" s="57">
        <v>60303</v>
      </c>
      <c r="B183" s="58" t="s">
        <v>677</v>
      </c>
      <c r="C183" s="61" t="s">
        <v>86</v>
      </c>
      <c r="D183" s="62">
        <v>63.94</v>
      </c>
    </row>
    <row r="184" spans="1:4">
      <c r="A184" s="57">
        <v>60304</v>
      </c>
      <c r="B184" s="58" t="s">
        <v>678</v>
      </c>
      <c r="C184" s="61" t="s">
        <v>86</v>
      </c>
      <c r="D184" s="62">
        <v>81.23</v>
      </c>
    </row>
    <row r="185" spans="1:4">
      <c r="A185" s="57">
        <v>60400</v>
      </c>
      <c r="B185" s="58" t="s">
        <v>141</v>
      </c>
      <c r="C185" s="59"/>
      <c r="D185" s="60"/>
    </row>
    <row r="186" spans="1:4">
      <c r="A186" s="57">
        <v>60401</v>
      </c>
      <c r="B186" s="58" t="s">
        <v>679</v>
      </c>
      <c r="C186" s="61" t="s">
        <v>86</v>
      </c>
      <c r="D186" s="62">
        <v>11.98</v>
      </c>
    </row>
    <row r="187" spans="1:4">
      <c r="A187" s="57">
        <v>60402</v>
      </c>
      <c r="B187" s="58" t="s">
        <v>142</v>
      </c>
      <c r="C187" s="61" t="s">
        <v>86</v>
      </c>
      <c r="D187" s="62">
        <v>31.33</v>
      </c>
    </row>
    <row r="188" spans="1:4">
      <c r="A188" s="57">
        <v>60500</v>
      </c>
      <c r="B188" s="58" t="s">
        <v>680</v>
      </c>
      <c r="C188" s="59"/>
      <c r="D188" s="60"/>
    </row>
    <row r="189" spans="1:4">
      <c r="A189" s="57">
        <v>60600</v>
      </c>
      <c r="B189" s="58" t="s">
        <v>681</v>
      </c>
      <c r="C189" s="59"/>
      <c r="D189" s="60"/>
    </row>
    <row r="190" spans="1:4">
      <c r="A190" s="57">
        <v>60601</v>
      </c>
      <c r="B190" s="58" t="s">
        <v>682</v>
      </c>
      <c r="C190" s="61" t="s">
        <v>86</v>
      </c>
      <c r="D190" s="62">
        <v>34.51</v>
      </c>
    </row>
    <row r="191" spans="1:4">
      <c r="A191" s="57">
        <v>60602</v>
      </c>
      <c r="B191" s="58" t="s">
        <v>683</v>
      </c>
      <c r="C191" s="61" t="s">
        <v>86</v>
      </c>
      <c r="D191" s="62">
        <v>44.67</v>
      </c>
    </row>
    <row r="192" spans="1:4">
      <c r="A192" s="57">
        <v>60700</v>
      </c>
      <c r="B192" s="58" t="s">
        <v>684</v>
      </c>
      <c r="C192" s="59"/>
      <c r="D192" s="60"/>
    </row>
    <row r="193" spans="1:4">
      <c r="A193" s="57">
        <v>60701</v>
      </c>
      <c r="B193" s="58" t="s">
        <v>685</v>
      </c>
      <c r="C193" s="61" t="s">
        <v>133</v>
      </c>
      <c r="D193" s="62">
        <v>5.42</v>
      </c>
    </row>
    <row r="194" spans="1:4">
      <c r="A194" s="57">
        <v>60800</v>
      </c>
      <c r="B194" s="58" t="s">
        <v>686</v>
      </c>
      <c r="C194" s="59"/>
      <c r="D194" s="60"/>
    </row>
    <row r="195" spans="1:4">
      <c r="A195" s="57">
        <v>60801</v>
      </c>
      <c r="B195" s="58" t="s">
        <v>146</v>
      </c>
      <c r="C195" s="61" t="s">
        <v>147</v>
      </c>
      <c r="D195" s="62">
        <v>111.31</v>
      </c>
    </row>
    <row r="196" spans="1:4">
      <c r="A196" s="57">
        <v>60802</v>
      </c>
      <c r="B196" s="58" t="s">
        <v>687</v>
      </c>
      <c r="C196" s="61" t="s">
        <v>147</v>
      </c>
      <c r="D196" s="62">
        <v>78.44</v>
      </c>
    </row>
    <row r="197" spans="1:4">
      <c r="A197" s="57">
        <v>70000</v>
      </c>
      <c r="B197" s="58" t="s">
        <v>688</v>
      </c>
      <c r="C197" s="59"/>
      <c r="D197" s="60"/>
    </row>
    <row r="198" spans="1:4">
      <c r="A198" s="57">
        <v>70100</v>
      </c>
      <c r="B198" s="58" t="s">
        <v>689</v>
      </c>
      <c r="C198" s="59"/>
      <c r="D198" s="60"/>
    </row>
    <row r="199" spans="1:4">
      <c r="A199" s="57">
        <v>70101</v>
      </c>
      <c r="B199" s="58" t="s">
        <v>690</v>
      </c>
      <c r="C199" s="61" t="s">
        <v>133</v>
      </c>
      <c r="D199" s="62">
        <v>89.66</v>
      </c>
    </row>
    <row r="200" spans="1:4">
      <c r="A200" s="57">
        <v>70102</v>
      </c>
      <c r="B200" s="58" t="s">
        <v>691</v>
      </c>
      <c r="C200" s="61" t="s">
        <v>133</v>
      </c>
      <c r="D200" s="62">
        <v>215.8</v>
      </c>
    </row>
    <row r="201" spans="1:4">
      <c r="A201" s="57">
        <v>70103</v>
      </c>
      <c r="B201" s="58" t="s">
        <v>692</v>
      </c>
      <c r="C201" s="61" t="s">
        <v>133</v>
      </c>
      <c r="D201" s="62">
        <v>106.99</v>
      </c>
    </row>
    <row r="202" spans="1:4">
      <c r="A202" s="57">
        <v>70104</v>
      </c>
      <c r="B202" s="58" t="s">
        <v>693</v>
      </c>
      <c r="C202" s="61" t="s">
        <v>147</v>
      </c>
      <c r="D202" s="62">
        <v>207.74</v>
      </c>
    </row>
    <row r="203" spans="1:4">
      <c r="A203" s="57">
        <v>70105</v>
      </c>
      <c r="B203" s="58" t="s">
        <v>694</v>
      </c>
      <c r="C203" s="61" t="s">
        <v>147</v>
      </c>
      <c r="D203" s="62">
        <v>146.61000000000001</v>
      </c>
    </row>
    <row r="204" spans="1:4">
      <c r="A204" s="57">
        <v>70200</v>
      </c>
      <c r="B204" s="58" t="s">
        <v>695</v>
      </c>
      <c r="C204" s="59"/>
      <c r="D204" s="60"/>
    </row>
    <row r="205" spans="1:4">
      <c r="A205" s="57">
        <v>70201</v>
      </c>
      <c r="B205" s="58" t="s">
        <v>696</v>
      </c>
      <c r="C205" s="61" t="s">
        <v>147</v>
      </c>
      <c r="D205" s="62">
        <v>482.8</v>
      </c>
    </row>
    <row r="206" spans="1:4">
      <c r="A206" s="57">
        <v>70203</v>
      </c>
      <c r="B206" s="58" t="s">
        <v>697</v>
      </c>
      <c r="C206" s="61" t="s">
        <v>147</v>
      </c>
      <c r="D206" s="62">
        <v>491.54</v>
      </c>
    </row>
    <row r="207" spans="1:4">
      <c r="A207" s="57">
        <v>70204</v>
      </c>
      <c r="B207" s="58" t="s">
        <v>698</v>
      </c>
      <c r="C207" s="61" t="s">
        <v>147</v>
      </c>
      <c r="D207" s="62">
        <v>550.19000000000005</v>
      </c>
    </row>
    <row r="208" spans="1:4">
      <c r="A208" s="57">
        <v>70205</v>
      </c>
      <c r="B208" s="58" t="s">
        <v>699</v>
      </c>
      <c r="C208" s="61" t="s">
        <v>133</v>
      </c>
      <c r="D208" s="62">
        <v>217.47</v>
      </c>
    </row>
    <row r="209" spans="1:4">
      <c r="A209" s="57">
        <v>70300</v>
      </c>
      <c r="B209" s="58" t="s">
        <v>700</v>
      </c>
      <c r="C209" s="59"/>
      <c r="D209" s="60"/>
    </row>
    <row r="210" spans="1:4">
      <c r="A210" s="57">
        <v>70301</v>
      </c>
      <c r="B210" s="58" t="s">
        <v>701</v>
      </c>
      <c r="C210" s="61" t="s">
        <v>147</v>
      </c>
      <c r="D210" s="62">
        <v>109.61</v>
      </c>
    </row>
    <row r="211" spans="1:4">
      <c r="A211" s="57">
        <v>70302</v>
      </c>
      <c r="B211" s="58" t="s">
        <v>702</v>
      </c>
      <c r="C211" s="61" t="s">
        <v>147</v>
      </c>
      <c r="D211" s="62">
        <v>159.69</v>
      </c>
    </row>
    <row r="212" spans="1:4">
      <c r="A212" s="57">
        <v>80000</v>
      </c>
      <c r="B212" s="58" t="s">
        <v>148</v>
      </c>
      <c r="C212" s="59"/>
      <c r="D212" s="60"/>
    </row>
    <row r="213" spans="1:4">
      <c r="A213" s="57">
        <v>80100</v>
      </c>
      <c r="B213" s="58" t="s">
        <v>703</v>
      </c>
      <c r="C213" s="59"/>
      <c r="D213" s="60"/>
    </row>
    <row r="214" spans="1:4">
      <c r="A214" s="57">
        <v>80101</v>
      </c>
      <c r="B214" s="58" t="s">
        <v>704</v>
      </c>
      <c r="C214" s="61" t="s">
        <v>147</v>
      </c>
      <c r="D214" s="62">
        <v>301.41000000000003</v>
      </c>
    </row>
    <row r="215" spans="1:4">
      <c r="A215" s="57">
        <v>80102</v>
      </c>
      <c r="B215" s="58" t="s">
        <v>705</v>
      </c>
      <c r="C215" s="61" t="s">
        <v>147</v>
      </c>
      <c r="D215" s="62">
        <v>334.9</v>
      </c>
    </row>
    <row r="216" spans="1:4">
      <c r="A216" s="57">
        <v>80200</v>
      </c>
      <c r="B216" s="58" t="s">
        <v>706</v>
      </c>
      <c r="C216" s="59"/>
      <c r="D216" s="60"/>
    </row>
    <row r="217" spans="1:4">
      <c r="A217" s="57">
        <v>80201</v>
      </c>
      <c r="B217" s="58" t="s">
        <v>707</v>
      </c>
      <c r="C217" s="61" t="s">
        <v>86</v>
      </c>
      <c r="D217" s="62">
        <v>41.63</v>
      </c>
    </row>
    <row r="218" spans="1:4">
      <c r="A218" s="57">
        <v>80202</v>
      </c>
      <c r="B218" s="58" t="s">
        <v>708</v>
      </c>
      <c r="C218" s="61" t="s">
        <v>86</v>
      </c>
      <c r="D218" s="62">
        <v>60.24</v>
      </c>
    </row>
    <row r="219" spans="1:4">
      <c r="A219" s="57">
        <v>80203</v>
      </c>
      <c r="B219" s="58" t="s">
        <v>709</v>
      </c>
      <c r="C219" s="61" t="s">
        <v>86</v>
      </c>
      <c r="D219" s="62">
        <v>79.459999999999994</v>
      </c>
    </row>
    <row r="220" spans="1:4">
      <c r="A220" s="57">
        <v>80206</v>
      </c>
      <c r="B220" s="58" t="s">
        <v>710</v>
      </c>
      <c r="C220" s="61" t="s">
        <v>86</v>
      </c>
      <c r="D220" s="62">
        <v>80.75</v>
      </c>
    </row>
    <row r="221" spans="1:4">
      <c r="A221" s="57">
        <v>80207</v>
      </c>
      <c r="B221" s="58" t="s">
        <v>711</v>
      </c>
      <c r="C221" s="61" t="s">
        <v>86</v>
      </c>
      <c r="D221" s="62">
        <v>89.4</v>
      </c>
    </row>
    <row r="222" spans="1:4">
      <c r="A222" s="57">
        <v>80208</v>
      </c>
      <c r="B222" s="58" t="s">
        <v>712</v>
      </c>
      <c r="C222" s="61" t="s">
        <v>86</v>
      </c>
      <c r="D222" s="62">
        <v>106.33</v>
      </c>
    </row>
    <row r="223" spans="1:4">
      <c r="A223" s="57">
        <v>80209</v>
      </c>
      <c r="B223" s="58" t="s">
        <v>713</v>
      </c>
      <c r="C223" s="61" t="s">
        <v>86</v>
      </c>
      <c r="D223" s="62">
        <v>134.06</v>
      </c>
    </row>
    <row r="224" spans="1:4">
      <c r="A224" s="57">
        <v>80211</v>
      </c>
      <c r="B224" s="58" t="s">
        <v>714</v>
      </c>
      <c r="C224" s="61" t="s">
        <v>86</v>
      </c>
      <c r="D224" s="62">
        <v>182.21</v>
      </c>
    </row>
    <row r="225" spans="1:4">
      <c r="A225" s="57">
        <v>80212</v>
      </c>
      <c r="B225" s="58" t="s">
        <v>715</v>
      </c>
      <c r="C225" s="61" t="s">
        <v>86</v>
      </c>
      <c r="D225" s="62">
        <v>43.18</v>
      </c>
    </row>
    <row r="226" spans="1:4">
      <c r="A226" s="57">
        <v>80213</v>
      </c>
      <c r="B226" s="58" t="s">
        <v>716</v>
      </c>
      <c r="C226" s="61" t="s">
        <v>86</v>
      </c>
      <c r="D226" s="62">
        <v>51.71</v>
      </c>
    </row>
    <row r="227" spans="1:4">
      <c r="A227" s="57">
        <v>80214</v>
      </c>
      <c r="B227" s="58" t="s">
        <v>717</v>
      </c>
      <c r="C227" s="61" t="s">
        <v>86</v>
      </c>
      <c r="D227" s="62">
        <v>60.02</v>
      </c>
    </row>
    <row r="228" spans="1:4">
      <c r="A228" s="57">
        <v>80217</v>
      </c>
      <c r="B228" s="58" t="s">
        <v>718</v>
      </c>
      <c r="C228" s="61" t="s">
        <v>86</v>
      </c>
      <c r="D228" s="62">
        <v>239.8</v>
      </c>
    </row>
    <row r="229" spans="1:4">
      <c r="A229" s="57">
        <v>80218</v>
      </c>
      <c r="B229" s="58" t="s">
        <v>719</v>
      </c>
      <c r="C229" s="61" t="s">
        <v>86</v>
      </c>
      <c r="D229" s="62">
        <v>263.58</v>
      </c>
    </row>
    <row r="230" spans="1:4">
      <c r="A230" s="57">
        <v>80300</v>
      </c>
      <c r="B230" s="58" t="s">
        <v>720</v>
      </c>
      <c r="C230" s="59"/>
      <c r="D230" s="60"/>
    </row>
    <row r="231" spans="1:4">
      <c r="A231" s="57">
        <v>80301</v>
      </c>
      <c r="B231" s="58" t="s">
        <v>721</v>
      </c>
      <c r="C231" s="61" t="s">
        <v>83</v>
      </c>
      <c r="D231" s="62">
        <v>29.7</v>
      </c>
    </row>
    <row r="232" spans="1:4" ht="30">
      <c r="A232" s="57">
        <v>80302</v>
      </c>
      <c r="B232" s="58" t="s">
        <v>722</v>
      </c>
      <c r="C232" s="61" t="s">
        <v>147</v>
      </c>
      <c r="D232" s="62">
        <v>750.25</v>
      </c>
    </row>
    <row r="233" spans="1:4">
      <c r="A233" s="57">
        <v>80303</v>
      </c>
      <c r="B233" s="58" t="s">
        <v>723</v>
      </c>
      <c r="C233" s="61" t="s">
        <v>147</v>
      </c>
      <c r="D233" s="62">
        <v>715.18</v>
      </c>
    </row>
    <row r="234" spans="1:4">
      <c r="A234" s="57">
        <v>80400</v>
      </c>
      <c r="B234" s="58" t="s">
        <v>724</v>
      </c>
      <c r="C234" s="59"/>
      <c r="D234" s="60"/>
    </row>
    <row r="235" spans="1:4">
      <c r="A235" s="57">
        <v>80401</v>
      </c>
      <c r="B235" s="58" t="s">
        <v>725</v>
      </c>
      <c r="C235" s="61" t="s">
        <v>147</v>
      </c>
      <c r="D235" s="62">
        <v>79.62</v>
      </c>
    </row>
    <row r="236" spans="1:4">
      <c r="A236" s="57">
        <v>80402</v>
      </c>
      <c r="B236" s="58" t="s">
        <v>726</v>
      </c>
      <c r="C236" s="61" t="s">
        <v>147</v>
      </c>
      <c r="D236" s="62">
        <v>104.53</v>
      </c>
    </row>
    <row r="237" spans="1:4">
      <c r="A237" s="57">
        <v>80403</v>
      </c>
      <c r="B237" s="58" t="s">
        <v>727</v>
      </c>
      <c r="C237" s="61" t="s">
        <v>147</v>
      </c>
      <c r="D237" s="62">
        <v>115.77</v>
      </c>
    </row>
    <row r="238" spans="1:4">
      <c r="A238" s="57">
        <v>80404</v>
      </c>
      <c r="B238" s="58" t="s">
        <v>728</v>
      </c>
      <c r="C238" s="61" t="s">
        <v>147</v>
      </c>
      <c r="D238" s="62">
        <v>88.89</v>
      </c>
    </row>
    <row r="239" spans="1:4">
      <c r="A239" s="57">
        <v>80405</v>
      </c>
      <c r="B239" s="58" t="s">
        <v>729</v>
      </c>
      <c r="C239" s="61" t="s">
        <v>147</v>
      </c>
      <c r="D239" s="62">
        <v>364.21</v>
      </c>
    </row>
    <row r="240" spans="1:4">
      <c r="A240" s="57">
        <v>80500</v>
      </c>
      <c r="B240" s="58" t="s">
        <v>730</v>
      </c>
      <c r="C240" s="59"/>
      <c r="D240" s="60"/>
    </row>
    <row r="241" spans="1:4">
      <c r="A241" s="57">
        <v>80501</v>
      </c>
      <c r="B241" s="58" t="s">
        <v>731</v>
      </c>
      <c r="C241" s="61" t="s">
        <v>86</v>
      </c>
      <c r="D241" s="62">
        <v>60.67</v>
      </c>
    </row>
    <row r="242" spans="1:4">
      <c r="A242" s="57">
        <v>80502</v>
      </c>
      <c r="B242" s="58" t="s">
        <v>732</v>
      </c>
      <c r="C242" s="61" t="s">
        <v>86</v>
      </c>
      <c r="D242" s="62">
        <v>67.28</v>
      </c>
    </row>
    <row r="243" spans="1:4">
      <c r="A243" s="57">
        <v>80503</v>
      </c>
      <c r="B243" s="58" t="s">
        <v>733</v>
      </c>
      <c r="C243" s="61" t="s">
        <v>86</v>
      </c>
      <c r="D243" s="62">
        <v>81.27</v>
      </c>
    </row>
    <row r="244" spans="1:4">
      <c r="A244" s="57">
        <v>80504</v>
      </c>
      <c r="B244" s="58" t="s">
        <v>734</v>
      </c>
      <c r="C244" s="61" t="s">
        <v>86</v>
      </c>
      <c r="D244" s="62">
        <v>87.76</v>
      </c>
    </row>
    <row r="245" spans="1:4">
      <c r="A245" s="57">
        <v>80505</v>
      </c>
      <c r="B245" s="58" t="s">
        <v>735</v>
      </c>
      <c r="C245" s="61" t="s">
        <v>86</v>
      </c>
      <c r="D245" s="62">
        <v>95.28</v>
      </c>
    </row>
    <row r="246" spans="1:4">
      <c r="A246" s="57">
        <v>80506</v>
      </c>
      <c r="B246" s="58" t="s">
        <v>736</v>
      </c>
      <c r="C246" s="61" t="s">
        <v>86</v>
      </c>
      <c r="D246" s="62">
        <v>102.2</v>
      </c>
    </row>
    <row r="247" spans="1:4">
      <c r="A247" s="57">
        <v>80507</v>
      </c>
      <c r="B247" s="58" t="s">
        <v>737</v>
      </c>
      <c r="C247" s="61" t="s">
        <v>86</v>
      </c>
      <c r="D247" s="62">
        <v>106.44</v>
      </c>
    </row>
    <row r="248" spans="1:4">
      <c r="A248" s="57">
        <v>80508</v>
      </c>
      <c r="B248" s="58" t="s">
        <v>738</v>
      </c>
      <c r="C248" s="61" t="s">
        <v>86</v>
      </c>
      <c r="D248" s="62">
        <v>114.03</v>
      </c>
    </row>
    <row r="249" spans="1:4">
      <c r="A249" s="57">
        <v>80510</v>
      </c>
      <c r="B249" s="58" t="s">
        <v>739</v>
      </c>
      <c r="C249" s="61" t="s">
        <v>86</v>
      </c>
      <c r="D249" s="62">
        <v>135.09</v>
      </c>
    </row>
    <row r="250" spans="1:4">
      <c r="A250" s="57">
        <v>80511</v>
      </c>
      <c r="B250" s="58" t="s">
        <v>740</v>
      </c>
      <c r="C250" s="61" t="s">
        <v>86</v>
      </c>
      <c r="D250" s="62">
        <v>138.19</v>
      </c>
    </row>
    <row r="251" spans="1:4">
      <c r="A251" s="57">
        <v>80512</v>
      </c>
      <c r="B251" s="58" t="s">
        <v>741</v>
      </c>
      <c r="C251" s="61" t="s">
        <v>86</v>
      </c>
      <c r="D251" s="62">
        <v>184.86</v>
      </c>
    </row>
    <row r="252" spans="1:4">
      <c r="A252" s="57">
        <v>80513</v>
      </c>
      <c r="B252" s="58" t="s">
        <v>742</v>
      </c>
      <c r="C252" s="61" t="s">
        <v>86</v>
      </c>
      <c r="D252" s="62">
        <v>222.38</v>
      </c>
    </row>
    <row r="253" spans="1:4">
      <c r="A253" s="57">
        <v>80514</v>
      </c>
      <c r="B253" s="58" t="s">
        <v>743</v>
      </c>
      <c r="C253" s="61" t="s">
        <v>86</v>
      </c>
      <c r="D253" s="62">
        <v>232.75</v>
      </c>
    </row>
    <row r="254" spans="1:4">
      <c r="A254" s="57">
        <v>80515</v>
      </c>
      <c r="B254" s="58" t="s">
        <v>744</v>
      </c>
      <c r="C254" s="61" t="s">
        <v>86</v>
      </c>
      <c r="D254" s="62">
        <v>277.64</v>
      </c>
    </row>
    <row r="255" spans="1:4">
      <c r="A255" s="57">
        <v>80516</v>
      </c>
      <c r="B255" s="58" t="s">
        <v>745</v>
      </c>
      <c r="C255" s="61" t="s">
        <v>86</v>
      </c>
      <c r="D255" s="62">
        <v>324.95</v>
      </c>
    </row>
    <row r="256" spans="1:4">
      <c r="A256" s="57">
        <v>80517</v>
      </c>
      <c r="B256" s="58" t="s">
        <v>746</v>
      </c>
      <c r="C256" s="61" t="s">
        <v>86</v>
      </c>
      <c r="D256" s="62">
        <v>375.57</v>
      </c>
    </row>
    <row r="257" spans="1:4">
      <c r="A257" s="57">
        <v>80518</v>
      </c>
      <c r="B257" s="58" t="s">
        <v>747</v>
      </c>
      <c r="C257" s="61" t="s">
        <v>86</v>
      </c>
      <c r="D257" s="62">
        <v>438.41</v>
      </c>
    </row>
    <row r="258" spans="1:4">
      <c r="A258" s="57">
        <v>80520</v>
      </c>
      <c r="B258" s="58" t="s">
        <v>748</v>
      </c>
      <c r="C258" s="61" t="s">
        <v>86</v>
      </c>
      <c r="D258" s="62">
        <v>656.26</v>
      </c>
    </row>
    <row r="259" spans="1:4">
      <c r="A259" s="57">
        <v>80600</v>
      </c>
      <c r="B259" s="58" t="s">
        <v>149</v>
      </c>
      <c r="C259" s="59"/>
      <c r="D259" s="60"/>
    </row>
    <row r="260" spans="1:4">
      <c r="A260" s="57">
        <v>80601</v>
      </c>
      <c r="B260" s="58" t="s">
        <v>150</v>
      </c>
      <c r="C260" s="61" t="s">
        <v>133</v>
      </c>
      <c r="D260" s="62">
        <v>54.74</v>
      </c>
    </row>
    <row r="261" spans="1:4">
      <c r="A261" s="57">
        <v>80602</v>
      </c>
      <c r="B261" s="58" t="s">
        <v>749</v>
      </c>
      <c r="C261" s="61" t="s">
        <v>133</v>
      </c>
      <c r="D261" s="62">
        <v>88.63</v>
      </c>
    </row>
    <row r="262" spans="1:4">
      <c r="A262" s="57">
        <v>80603</v>
      </c>
      <c r="B262" s="58" t="s">
        <v>750</v>
      </c>
      <c r="C262" s="61" t="s">
        <v>133</v>
      </c>
      <c r="D262" s="62">
        <v>93.84</v>
      </c>
    </row>
    <row r="263" spans="1:4">
      <c r="A263" s="57">
        <v>80604</v>
      </c>
      <c r="B263" s="58" t="s">
        <v>751</v>
      </c>
      <c r="C263" s="61" t="s">
        <v>133</v>
      </c>
      <c r="D263" s="62">
        <v>158.1</v>
      </c>
    </row>
    <row r="264" spans="1:4">
      <c r="A264" s="57">
        <v>80605</v>
      </c>
      <c r="B264" s="58" t="s">
        <v>752</v>
      </c>
      <c r="C264" s="61" t="s">
        <v>133</v>
      </c>
      <c r="D264" s="62">
        <v>177.42</v>
      </c>
    </row>
    <row r="265" spans="1:4">
      <c r="A265" s="57">
        <v>80700</v>
      </c>
      <c r="B265" s="58" t="s">
        <v>753</v>
      </c>
      <c r="C265" s="59"/>
      <c r="D265" s="60"/>
    </row>
    <row r="266" spans="1:4">
      <c r="A266" s="57">
        <v>80701</v>
      </c>
      <c r="B266" s="58" t="s">
        <v>754</v>
      </c>
      <c r="C266" s="61" t="s">
        <v>147</v>
      </c>
      <c r="D266" s="62">
        <v>24.64</v>
      </c>
    </row>
    <row r="267" spans="1:4">
      <c r="A267" s="57">
        <v>80702</v>
      </c>
      <c r="B267" s="58" t="s">
        <v>755</v>
      </c>
      <c r="C267" s="63" t="s">
        <v>756</v>
      </c>
      <c r="D267" s="62">
        <v>13.93</v>
      </c>
    </row>
    <row r="268" spans="1:4">
      <c r="A268" s="57">
        <v>80800</v>
      </c>
      <c r="B268" s="58" t="s">
        <v>151</v>
      </c>
      <c r="C268" s="59"/>
      <c r="D268" s="60"/>
    </row>
    <row r="269" spans="1:4">
      <c r="A269" s="57">
        <v>80802</v>
      </c>
      <c r="B269" s="58" t="s">
        <v>152</v>
      </c>
      <c r="C269" s="61" t="s">
        <v>153</v>
      </c>
      <c r="D269" s="62">
        <v>14.27</v>
      </c>
    </row>
    <row r="270" spans="1:4">
      <c r="A270" s="57">
        <v>80803</v>
      </c>
      <c r="B270" s="58" t="s">
        <v>757</v>
      </c>
      <c r="C270" s="61" t="s">
        <v>153</v>
      </c>
      <c r="D270" s="62">
        <v>13.43</v>
      </c>
    </row>
    <row r="271" spans="1:4">
      <c r="A271" s="57">
        <v>80804</v>
      </c>
      <c r="B271" s="58" t="s">
        <v>758</v>
      </c>
      <c r="C271" s="61" t="s">
        <v>153</v>
      </c>
      <c r="D271" s="62">
        <v>9.92</v>
      </c>
    </row>
    <row r="272" spans="1:4">
      <c r="A272" s="57">
        <v>80900</v>
      </c>
      <c r="B272" s="58" t="s">
        <v>759</v>
      </c>
      <c r="C272" s="59"/>
      <c r="D272" s="60"/>
    </row>
    <row r="273" spans="1:4" ht="30">
      <c r="A273" s="57">
        <v>80901</v>
      </c>
      <c r="B273" s="58" t="s">
        <v>760</v>
      </c>
      <c r="C273" s="61" t="s">
        <v>147</v>
      </c>
      <c r="D273" s="62">
        <v>315.75</v>
      </c>
    </row>
    <row r="274" spans="1:4" ht="30">
      <c r="A274" s="57">
        <v>80902</v>
      </c>
      <c r="B274" s="58" t="s">
        <v>761</v>
      </c>
      <c r="C274" s="61" t="s">
        <v>147</v>
      </c>
      <c r="D274" s="62">
        <v>339.73</v>
      </c>
    </row>
    <row r="275" spans="1:4">
      <c r="A275" s="57">
        <v>80903</v>
      </c>
      <c r="B275" s="58" t="s">
        <v>762</v>
      </c>
      <c r="C275" s="61" t="s">
        <v>147</v>
      </c>
      <c r="D275" s="62">
        <v>304.66000000000003</v>
      </c>
    </row>
    <row r="276" spans="1:4">
      <c r="A276" s="57">
        <v>81000</v>
      </c>
      <c r="B276" s="58" t="s">
        <v>154</v>
      </c>
      <c r="C276" s="59"/>
      <c r="D276" s="60"/>
    </row>
    <row r="277" spans="1:4">
      <c r="A277" s="57">
        <v>81001</v>
      </c>
      <c r="B277" s="58" t="s">
        <v>763</v>
      </c>
      <c r="C277" s="61" t="s">
        <v>147</v>
      </c>
      <c r="D277" s="62">
        <v>392.78</v>
      </c>
    </row>
    <row r="278" spans="1:4">
      <c r="A278" s="57">
        <v>81003</v>
      </c>
      <c r="B278" s="58" t="s">
        <v>764</v>
      </c>
      <c r="C278" s="61" t="s">
        <v>147</v>
      </c>
      <c r="D278" s="62">
        <v>433.18</v>
      </c>
    </row>
    <row r="279" spans="1:4">
      <c r="A279" s="57">
        <v>81004</v>
      </c>
      <c r="B279" s="58" t="s">
        <v>765</v>
      </c>
      <c r="C279" s="61" t="s">
        <v>147</v>
      </c>
      <c r="D279" s="62">
        <v>445.63</v>
      </c>
    </row>
    <row r="280" spans="1:4">
      <c r="A280" s="57">
        <v>81005</v>
      </c>
      <c r="B280" s="58" t="s">
        <v>766</v>
      </c>
      <c r="C280" s="61" t="s">
        <v>147</v>
      </c>
      <c r="D280" s="62">
        <v>449.77</v>
      </c>
    </row>
    <row r="281" spans="1:4">
      <c r="A281" s="57">
        <v>81006</v>
      </c>
      <c r="B281" s="58" t="s">
        <v>767</v>
      </c>
      <c r="C281" s="61" t="s">
        <v>147</v>
      </c>
      <c r="D281" s="62">
        <v>465.77</v>
      </c>
    </row>
    <row r="282" spans="1:4">
      <c r="A282" s="57">
        <v>81007</v>
      </c>
      <c r="B282" s="58" t="s">
        <v>155</v>
      </c>
      <c r="C282" s="61" t="s">
        <v>147</v>
      </c>
      <c r="D282" s="62">
        <v>433.18</v>
      </c>
    </row>
    <row r="283" spans="1:4">
      <c r="A283" s="57">
        <v>81008</v>
      </c>
      <c r="B283" s="58" t="s">
        <v>768</v>
      </c>
      <c r="C283" s="61" t="s">
        <v>147</v>
      </c>
      <c r="D283" s="62">
        <v>445.17</v>
      </c>
    </row>
    <row r="284" spans="1:4">
      <c r="A284" s="57">
        <v>81009</v>
      </c>
      <c r="B284" s="58" t="s">
        <v>769</v>
      </c>
      <c r="C284" s="61" t="s">
        <v>147</v>
      </c>
      <c r="D284" s="62">
        <v>457.16</v>
      </c>
    </row>
    <row r="285" spans="1:4">
      <c r="A285" s="57">
        <v>81010</v>
      </c>
      <c r="B285" s="58" t="s">
        <v>770</v>
      </c>
      <c r="C285" s="61" t="s">
        <v>83</v>
      </c>
      <c r="D285" s="62">
        <v>28.13</v>
      </c>
    </row>
    <row r="286" spans="1:4">
      <c r="A286" s="57">
        <v>81011</v>
      </c>
      <c r="B286" s="58" t="s">
        <v>771</v>
      </c>
      <c r="C286" s="61" t="s">
        <v>672</v>
      </c>
      <c r="D286" s="62">
        <v>170</v>
      </c>
    </row>
    <row r="287" spans="1:4">
      <c r="A287" s="57">
        <v>81100</v>
      </c>
      <c r="B287" s="58" t="s">
        <v>772</v>
      </c>
      <c r="C287" s="59"/>
      <c r="D287" s="60"/>
    </row>
    <row r="288" spans="1:4">
      <c r="A288" s="57">
        <v>81101</v>
      </c>
      <c r="B288" s="58" t="s">
        <v>773</v>
      </c>
      <c r="C288" s="61" t="s">
        <v>147</v>
      </c>
      <c r="D288" s="62">
        <v>1127.95</v>
      </c>
    </row>
    <row r="289" spans="1:4">
      <c r="A289" s="57">
        <v>81102</v>
      </c>
      <c r="B289" s="58" t="s">
        <v>774</v>
      </c>
      <c r="C289" s="61" t="s">
        <v>147</v>
      </c>
      <c r="D289" s="60">
        <v>1242.67</v>
      </c>
    </row>
    <row r="290" spans="1:4">
      <c r="A290" s="57">
        <v>81103</v>
      </c>
      <c r="B290" s="58" t="s">
        <v>775</v>
      </c>
      <c r="C290" s="61" t="s">
        <v>147</v>
      </c>
      <c r="D290" s="62">
        <v>1157.97</v>
      </c>
    </row>
    <row r="291" spans="1:4">
      <c r="A291" s="57">
        <v>81104</v>
      </c>
      <c r="B291" s="58" t="s">
        <v>776</v>
      </c>
      <c r="C291" s="61" t="s">
        <v>147</v>
      </c>
      <c r="D291" s="62">
        <v>1276.6099999999999</v>
      </c>
    </row>
    <row r="292" spans="1:4">
      <c r="A292" s="57">
        <v>81300</v>
      </c>
      <c r="B292" s="58" t="s">
        <v>777</v>
      </c>
      <c r="C292" s="59"/>
      <c r="D292" s="60"/>
    </row>
    <row r="293" spans="1:4" ht="30">
      <c r="A293" s="57">
        <v>81301</v>
      </c>
      <c r="B293" s="58" t="s">
        <v>778</v>
      </c>
      <c r="C293" s="61" t="s">
        <v>133</v>
      </c>
      <c r="D293" s="62">
        <v>78.69</v>
      </c>
    </row>
    <row r="294" spans="1:4" ht="30">
      <c r="A294" s="57">
        <v>81302</v>
      </c>
      <c r="B294" s="58" t="s">
        <v>779</v>
      </c>
      <c r="C294" s="61" t="s">
        <v>133</v>
      </c>
      <c r="D294" s="62">
        <v>98.23</v>
      </c>
    </row>
    <row r="295" spans="1:4">
      <c r="A295" s="57">
        <v>81400</v>
      </c>
      <c r="B295" s="58" t="s">
        <v>780</v>
      </c>
      <c r="C295" s="59"/>
      <c r="D295" s="60"/>
    </row>
    <row r="296" spans="1:4">
      <c r="A296" s="57">
        <v>81401</v>
      </c>
      <c r="B296" s="58" t="s">
        <v>781</v>
      </c>
      <c r="C296" s="61" t="s">
        <v>86</v>
      </c>
      <c r="D296" s="62">
        <v>91.42</v>
      </c>
    </row>
    <row r="297" spans="1:4">
      <c r="A297" s="57">
        <v>81402</v>
      </c>
      <c r="B297" s="58" t="s">
        <v>782</v>
      </c>
      <c r="C297" s="61" t="s">
        <v>86</v>
      </c>
      <c r="D297" s="62">
        <v>106.23</v>
      </c>
    </row>
    <row r="298" spans="1:4">
      <c r="A298" s="57">
        <v>81403</v>
      </c>
      <c r="B298" s="58" t="s">
        <v>783</v>
      </c>
      <c r="C298" s="61" t="s">
        <v>86</v>
      </c>
      <c r="D298" s="62">
        <v>270.87</v>
      </c>
    </row>
    <row r="299" spans="1:4">
      <c r="A299" s="57">
        <v>81404</v>
      </c>
      <c r="B299" s="58" t="s">
        <v>784</v>
      </c>
      <c r="C299" s="61" t="s">
        <v>86</v>
      </c>
      <c r="D299" s="62">
        <v>310.43</v>
      </c>
    </row>
    <row r="300" spans="1:4">
      <c r="A300" s="57">
        <v>81406</v>
      </c>
      <c r="B300" s="58" t="s">
        <v>785</v>
      </c>
      <c r="C300" s="61" t="s">
        <v>86</v>
      </c>
      <c r="D300" s="62">
        <v>284.88</v>
      </c>
    </row>
    <row r="301" spans="1:4">
      <c r="A301" s="57">
        <v>81410</v>
      </c>
      <c r="B301" s="58" t="s">
        <v>786</v>
      </c>
      <c r="C301" s="61" t="s">
        <v>86</v>
      </c>
      <c r="D301" s="62">
        <v>105.03</v>
      </c>
    </row>
    <row r="302" spans="1:4">
      <c r="A302" s="57">
        <v>81411</v>
      </c>
      <c r="B302" s="58" t="s">
        <v>787</v>
      </c>
      <c r="C302" s="61" t="s">
        <v>86</v>
      </c>
      <c r="D302" s="62">
        <v>146.32</v>
      </c>
    </row>
    <row r="303" spans="1:4">
      <c r="A303" s="57">
        <v>81412</v>
      </c>
      <c r="B303" s="58" t="s">
        <v>788</v>
      </c>
      <c r="C303" s="61" t="s">
        <v>86</v>
      </c>
      <c r="D303" s="62">
        <v>140.22999999999999</v>
      </c>
    </row>
    <row r="304" spans="1:4">
      <c r="A304" s="57">
        <v>81500</v>
      </c>
      <c r="B304" s="58" t="s">
        <v>789</v>
      </c>
      <c r="C304" s="59"/>
      <c r="D304" s="60"/>
    </row>
    <row r="305" spans="1:4">
      <c r="A305" s="57">
        <v>81501</v>
      </c>
      <c r="B305" s="58" t="s">
        <v>790</v>
      </c>
      <c r="C305" s="61" t="s">
        <v>133</v>
      </c>
      <c r="D305" s="62">
        <v>9.7100000000000009</v>
      </c>
    </row>
    <row r="306" spans="1:4">
      <c r="A306" s="57">
        <v>81502</v>
      </c>
      <c r="B306" s="58" t="s">
        <v>791</v>
      </c>
      <c r="C306" s="61" t="s">
        <v>86</v>
      </c>
      <c r="D306" s="62">
        <v>62.29</v>
      </c>
    </row>
    <row r="307" spans="1:4">
      <c r="A307" s="57">
        <v>81503</v>
      </c>
      <c r="B307" s="58" t="s">
        <v>792</v>
      </c>
      <c r="C307" s="61" t="s">
        <v>147</v>
      </c>
      <c r="D307" s="62">
        <v>34.28</v>
      </c>
    </row>
    <row r="308" spans="1:4">
      <c r="A308" s="57">
        <v>81504</v>
      </c>
      <c r="B308" s="58" t="s">
        <v>793</v>
      </c>
      <c r="C308" s="61" t="s">
        <v>83</v>
      </c>
      <c r="D308" s="62">
        <v>7.25</v>
      </c>
    </row>
    <row r="309" spans="1:4" ht="30">
      <c r="A309" s="57">
        <v>81505</v>
      </c>
      <c r="B309" s="58" t="s">
        <v>794</v>
      </c>
      <c r="C309" s="61" t="s">
        <v>86</v>
      </c>
      <c r="D309" s="62">
        <v>13.18</v>
      </c>
    </row>
    <row r="310" spans="1:4" ht="30">
      <c r="A310" s="57">
        <v>81506</v>
      </c>
      <c r="B310" s="58" t="s">
        <v>795</v>
      </c>
      <c r="C310" s="61" t="s">
        <v>133</v>
      </c>
      <c r="D310" s="62">
        <v>24.19</v>
      </c>
    </row>
    <row r="311" spans="1:4" ht="30">
      <c r="A311" s="57">
        <v>81507</v>
      </c>
      <c r="B311" s="58" t="s">
        <v>796</v>
      </c>
      <c r="C311" s="61" t="s">
        <v>133</v>
      </c>
      <c r="D311" s="62">
        <v>277.77</v>
      </c>
    </row>
    <row r="312" spans="1:4">
      <c r="A312" s="57">
        <v>81600</v>
      </c>
      <c r="B312" s="58" t="s">
        <v>797</v>
      </c>
      <c r="C312" s="59"/>
      <c r="D312" s="60"/>
    </row>
    <row r="313" spans="1:4">
      <c r="A313" s="57">
        <v>81700</v>
      </c>
      <c r="B313" s="58" t="s">
        <v>798</v>
      </c>
      <c r="C313" s="59"/>
      <c r="D313" s="60"/>
    </row>
    <row r="314" spans="1:4">
      <c r="A314" s="57">
        <v>81712</v>
      </c>
      <c r="B314" s="58" t="s">
        <v>799</v>
      </c>
      <c r="C314" s="61" t="s">
        <v>83</v>
      </c>
      <c r="D314" s="62">
        <v>1011.47</v>
      </c>
    </row>
    <row r="315" spans="1:4">
      <c r="A315" s="57">
        <v>81713</v>
      </c>
      <c r="B315" s="58" t="s">
        <v>800</v>
      </c>
      <c r="C315" s="61" t="s">
        <v>83</v>
      </c>
      <c r="D315" s="62">
        <v>1077.02</v>
      </c>
    </row>
    <row r="316" spans="1:4">
      <c r="A316" s="57">
        <v>81714</v>
      </c>
      <c r="B316" s="58" t="s">
        <v>801</v>
      </c>
      <c r="C316" s="61" t="s">
        <v>83</v>
      </c>
      <c r="D316" s="62">
        <v>2303.5</v>
      </c>
    </row>
    <row r="317" spans="1:4">
      <c r="A317" s="57">
        <v>81715</v>
      </c>
      <c r="B317" s="58" t="s">
        <v>802</v>
      </c>
      <c r="C317" s="61" t="s">
        <v>83</v>
      </c>
      <c r="D317" s="62">
        <v>3367.25</v>
      </c>
    </row>
    <row r="318" spans="1:4">
      <c r="A318" s="57">
        <v>81716</v>
      </c>
      <c r="B318" s="58" t="s">
        <v>803</v>
      </c>
      <c r="C318" s="61" t="s">
        <v>83</v>
      </c>
      <c r="D318" s="62">
        <v>4931.7700000000004</v>
      </c>
    </row>
    <row r="319" spans="1:4">
      <c r="A319" s="57">
        <v>81717</v>
      </c>
      <c r="B319" s="58" t="s">
        <v>804</v>
      </c>
      <c r="C319" s="61" t="s">
        <v>83</v>
      </c>
      <c r="D319" s="60">
        <v>5228.49</v>
      </c>
    </row>
    <row r="320" spans="1:4" ht="30">
      <c r="A320" s="57">
        <v>81718</v>
      </c>
      <c r="B320" s="58" t="s">
        <v>805</v>
      </c>
      <c r="C320" s="61" t="s">
        <v>86</v>
      </c>
      <c r="D320" s="62">
        <v>343.25</v>
      </c>
    </row>
    <row r="321" spans="1:4" ht="30">
      <c r="A321" s="57">
        <v>81719</v>
      </c>
      <c r="B321" s="58" t="s">
        <v>806</v>
      </c>
      <c r="C321" s="61" t="s">
        <v>86</v>
      </c>
      <c r="D321" s="62">
        <v>527.74</v>
      </c>
    </row>
    <row r="322" spans="1:4" ht="30">
      <c r="A322" s="57">
        <v>81720</v>
      </c>
      <c r="B322" s="58" t="s">
        <v>807</v>
      </c>
      <c r="C322" s="61" t="s">
        <v>86</v>
      </c>
      <c r="D322" s="62">
        <v>672.91</v>
      </c>
    </row>
    <row r="323" spans="1:4" ht="30">
      <c r="A323" s="57">
        <v>81721</v>
      </c>
      <c r="B323" s="58" t="s">
        <v>808</v>
      </c>
      <c r="C323" s="61" t="s">
        <v>86</v>
      </c>
      <c r="D323" s="62">
        <v>889.08</v>
      </c>
    </row>
    <row r="324" spans="1:4" ht="30">
      <c r="A324" s="57">
        <v>81722</v>
      </c>
      <c r="B324" s="58" t="s">
        <v>809</v>
      </c>
      <c r="C324" s="61" t="s">
        <v>86</v>
      </c>
      <c r="D324" s="62">
        <v>1230.78</v>
      </c>
    </row>
    <row r="325" spans="1:4" ht="30">
      <c r="A325" s="57">
        <v>81723</v>
      </c>
      <c r="B325" s="58" t="s">
        <v>810</v>
      </c>
      <c r="C325" s="61" t="s">
        <v>86</v>
      </c>
      <c r="D325" s="62">
        <v>375.11</v>
      </c>
    </row>
    <row r="326" spans="1:4" ht="30">
      <c r="A326" s="57">
        <v>81724</v>
      </c>
      <c r="B326" s="58" t="s">
        <v>811</v>
      </c>
      <c r="C326" s="61" t="s">
        <v>86</v>
      </c>
      <c r="D326" s="62">
        <v>551.9</v>
      </c>
    </row>
    <row r="327" spans="1:4">
      <c r="A327" s="57">
        <v>81800</v>
      </c>
      <c r="B327" s="58" t="s">
        <v>812</v>
      </c>
      <c r="C327" s="59"/>
      <c r="D327" s="60"/>
    </row>
    <row r="328" spans="1:4">
      <c r="A328" s="57">
        <v>81801</v>
      </c>
      <c r="B328" s="58" t="s">
        <v>813</v>
      </c>
      <c r="C328" s="61" t="s">
        <v>83</v>
      </c>
      <c r="D328" s="62">
        <v>460.91</v>
      </c>
    </row>
    <row r="329" spans="1:4">
      <c r="A329" s="57">
        <v>81802</v>
      </c>
      <c r="B329" s="58" t="s">
        <v>814</v>
      </c>
      <c r="C329" s="61" t="s">
        <v>83</v>
      </c>
      <c r="D329" s="62">
        <v>708.56</v>
      </c>
    </row>
    <row r="330" spans="1:4" ht="30">
      <c r="A330" s="57">
        <v>81803</v>
      </c>
      <c r="B330" s="58" t="s">
        <v>815</v>
      </c>
      <c r="C330" s="61" t="s">
        <v>83</v>
      </c>
      <c r="D330" s="62">
        <v>1715.09</v>
      </c>
    </row>
    <row r="331" spans="1:4" ht="30">
      <c r="A331" s="57">
        <v>81804</v>
      </c>
      <c r="B331" s="58" t="s">
        <v>816</v>
      </c>
      <c r="C331" s="61" t="s">
        <v>83</v>
      </c>
      <c r="D331" s="62">
        <v>2206.66</v>
      </c>
    </row>
    <row r="332" spans="1:4" ht="30">
      <c r="A332" s="57">
        <v>81805</v>
      </c>
      <c r="B332" s="58" t="s">
        <v>817</v>
      </c>
      <c r="C332" s="61" t="s">
        <v>83</v>
      </c>
      <c r="D332" s="62">
        <v>2969.18</v>
      </c>
    </row>
    <row r="333" spans="1:4" ht="30">
      <c r="A333" s="57">
        <v>81806</v>
      </c>
      <c r="B333" s="58" t="s">
        <v>818</v>
      </c>
      <c r="C333" s="61" t="s">
        <v>83</v>
      </c>
      <c r="D333" s="62">
        <v>1983.73</v>
      </c>
    </row>
    <row r="334" spans="1:4" ht="30">
      <c r="A334" s="57">
        <v>81807</v>
      </c>
      <c r="B334" s="58" t="s">
        <v>819</v>
      </c>
      <c r="C334" s="61" t="s">
        <v>83</v>
      </c>
      <c r="D334" s="62">
        <v>2597.7600000000002</v>
      </c>
    </row>
    <row r="335" spans="1:4">
      <c r="A335" s="57">
        <v>81900</v>
      </c>
      <c r="B335" s="58" t="s">
        <v>820</v>
      </c>
      <c r="C335" s="59"/>
      <c r="D335" s="60"/>
    </row>
    <row r="336" spans="1:4">
      <c r="A336" s="57">
        <v>81901</v>
      </c>
      <c r="B336" s="58" t="s">
        <v>821</v>
      </c>
      <c r="C336" s="61" t="s">
        <v>83</v>
      </c>
      <c r="D336" s="62">
        <v>386.92</v>
      </c>
    </row>
    <row r="337" spans="1:4">
      <c r="A337" s="57">
        <v>81902</v>
      </c>
      <c r="B337" s="58" t="s">
        <v>822</v>
      </c>
      <c r="C337" s="61" t="s">
        <v>83</v>
      </c>
      <c r="D337" s="62">
        <v>501.78</v>
      </c>
    </row>
    <row r="338" spans="1:4">
      <c r="A338" s="57">
        <v>81903</v>
      </c>
      <c r="B338" s="58" t="s">
        <v>823</v>
      </c>
      <c r="C338" s="61" t="s">
        <v>83</v>
      </c>
      <c r="D338" s="62">
        <v>561.52</v>
      </c>
    </row>
    <row r="339" spans="1:4">
      <c r="A339" s="57">
        <v>81904</v>
      </c>
      <c r="B339" s="58" t="s">
        <v>824</v>
      </c>
      <c r="C339" s="61" t="s">
        <v>83</v>
      </c>
      <c r="D339" s="62">
        <v>625.96</v>
      </c>
    </row>
    <row r="340" spans="1:4">
      <c r="A340" s="57">
        <v>81905</v>
      </c>
      <c r="B340" s="58" t="s">
        <v>825</v>
      </c>
      <c r="C340" s="61" t="s">
        <v>83</v>
      </c>
      <c r="D340" s="62">
        <v>804.22</v>
      </c>
    </row>
    <row r="341" spans="1:4">
      <c r="A341" s="57">
        <v>81906</v>
      </c>
      <c r="B341" s="58" t="s">
        <v>826</v>
      </c>
      <c r="C341" s="61" t="s">
        <v>83</v>
      </c>
      <c r="D341" s="62">
        <v>862.21</v>
      </c>
    </row>
    <row r="342" spans="1:4">
      <c r="A342" s="57">
        <v>81907</v>
      </c>
      <c r="B342" s="58" t="s">
        <v>827</v>
      </c>
      <c r="C342" s="61" t="s">
        <v>83</v>
      </c>
      <c r="D342" s="62">
        <v>920.25</v>
      </c>
    </row>
    <row r="343" spans="1:4">
      <c r="A343" s="57">
        <v>81908</v>
      </c>
      <c r="B343" s="58" t="s">
        <v>828</v>
      </c>
      <c r="C343" s="61" t="s">
        <v>83</v>
      </c>
      <c r="D343" s="62">
        <v>805.8</v>
      </c>
    </row>
    <row r="344" spans="1:4">
      <c r="A344" s="57">
        <v>81909</v>
      </c>
      <c r="B344" s="58" t="s">
        <v>829</v>
      </c>
      <c r="C344" s="61" t="s">
        <v>83</v>
      </c>
      <c r="D344" s="62">
        <v>887.89</v>
      </c>
    </row>
    <row r="345" spans="1:4">
      <c r="A345" s="57">
        <v>81910</v>
      </c>
      <c r="B345" s="58" t="s">
        <v>830</v>
      </c>
      <c r="C345" s="61" t="s">
        <v>83</v>
      </c>
      <c r="D345" s="62">
        <v>1115.2</v>
      </c>
    </row>
    <row r="346" spans="1:4">
      <c r="A346" s="57">
        <v>81911</v>
      </c>
      <c r="B346" s="58" t="s">
        <v>831</v>
      </c>
      <c r="C346" s="61" t="s">
        <v>83</v>
      </c>
      <c r="D346" s="62">
        <v>1271.33</v>
      </c>
    </row>
    <row r="347" spans="1:4">
      <c r="A347" s="57">
        <v>81912</v>
      </c>
      <c r="B347" s="58" t="s">
        <v>832</v>
      </c>
      <c r="C347" s="61" t="s">
        <v>83</v>
      </c>
      <c r="D347" s="62">
        <v>1533.37</v>
      </c>
    </row>
    <row r="348" spans="1:4">
      <c r="A348" s="57">
        <v>81913</v>
      </c>
      <c r="B348" s="58" t="s">
        <v>833</v>
      </c>
      <c r="C348" s="61" t="s">
        <v>83</v>
      </c>
      <c r="D348" s="62">
        <v>2117.66</v>
      </c>
    </row>
    <row r="349" spans="1:4">
      <c r="A349" s="57">
        <v>81914</v>
      </c>
      <c r="B349" s="58" t="s">
        <v>834</v>
      </c>
      <c r="C349" s="61" t="s">
        <v>83</v>
      </c>
      <c r="D349" s="62">
        <v>2480.85</v>
      </c>
    </row>
    <row r="350" spans="1:4">
      <c r="A350" s="57">
        <v>81915</v>
      </c>
      <c r="B350" s="58" t="s">
        <v>835</v>
      </c>
      <c r="C350" s="61" t="s">
        <v>86</v>
      </c>
      <c r="D350" s="62">
        <v>497.91</v>
      </c>
    </row>
    <row r="351" spans="1:4">
      <c r="A351" s="57">
        <v>81916</v>
      </c>
      <c r="B351" s="58" t="s">
        <v>836</v>
      </c>
      <c r="C351" s="61" t="s">
        <v>86</v>
      </c>
      <c r="D351" s="62">
        <v>619.67999999999995</v>
      </c>
    </row>
    <row r="352" spans="1:4">
      <c r="A352" s="57">
        <v>81917</v>
      </c>
      <c r="B352" s="58" t="s">
        <v>837</v>
      </c>
      <c r="C352" s="61" t="s">
        <v>86</v>
      </c>
      <c r="D352" s="62">
        <v>680.7</v>
      </c>
    </row>
    <row r="353" spans="1:4">
      <c r="A353" s="57">
        <v>81918</v>
      </c>
      <c r="B353" s="58" t="s">
        <v>838</v>
      </c>
      <c r="C353" s="61" t="s">
        <v>86</v>
      </c>
      <c r="D353" s="62">
        <v>741.98</v>
      </c>
    </row>
    <row r="354" spans="1:4">
      <c r="A354" s="57">
        <v>81919</v>
      </c>
      <c r="B354" s="58" t="s">
        <v>839</v>
      </c>
      <c r="C354" s="61" t="s">
        <v>86</v>
      </c>
      <c r="D354" s="62">
        <v>803.26</v>
      </c>
    </row>
    <row r="355" spans="1:4">
      <c r="A355" s="57">
        <v>81920</v>
      </c>
      <c r="B355" s="58" t="s">
        <v>840</v>
      </c>
      <c r="C355" s="61" t="s">
        <v>86</v>
      </c>
      <c r="D355" s="62">
        <v>849.22</v>
      </c>
    </row>
    <row r="356" spans="1:4">
      <c r="A356" s="57">
        <v>81921</v>
      </c>
      <c r="B356" s="58" t="s">
        <v>841</v>
      </c>
      <c r="C356" s="61" t="s">
        <v>86</v>
      </c>
      <c r="D356" s="62">
        <v>895.18</v>
      </c>
    </row>
    <row r="357" spans="1:4">
      <c r="A357" s="57">
        <v>81922</v>
      </c>
      <c r="B357" s="58" t="s">
        <v>842</v>
      </c>
      <c r="C357" s="61" t="s">
        <v>86</v>
      </c>
      <c r="D357" s="62">
        <v>803.35</v>
      </c>
    </row>
    <row r="358" spans="1:4">
      <c r="A358" s="57">
        <v>81923</v>
      </c>
      <c r="B358" s="58" t="s">
        <v>843</v>
      </c>
      <c r="C358" s="61" t="s">
        <v>86</v>
      </c>
      <c r="D358" s="62">
        <v>864.8</v>
      </c>
    </row>
    <row r="359" spans="1:4">
      <c r="A359" s="57">
        <v>81924</v>
      </c>
      <c r="B359" s="58" t="s">
        <v>844</v>
      </c>
      <c r="C359" s="61" t="s">
        <v>86</v>
      </c>
      <c r="D359" s="62">
        <v>957.11</v>
      </c>
    </row>
    <row r="360" spans="1:4">
      <c r="A360" s="57">
        <v>81925</v>
      </c>
      <c r="B360" s="58" t="s">
        <v>845</v>
      </c>
      <c r="C360" s="61" t="s">
        <v>86</v>
      </c>
      <c r="D360" s="62">
        <v>1050.02</v>
      </c>
    </row>
    <row r="361" spans="1:4">
      <c r="A361" s="57">
        <v>81926</v>
      </c>
      <c r="B361" s="58" t="s">
        <v>846</v>
      </c>
      <c r="C361" s="61" t="s">
        <v>86</v>
      </c>
      <c r="D361" s="62">
        <v>1204.8599999999999</v>
      </c>
    </row>
    <row r="362" spans="1:4">
      <c r="A362" s="57">
        <v>81927</v>
      </c>
      <c r="B362" s="58" t="s">
        <v>847</v>
      </c>
      <c r="C362" s="61" t="s">
        <v>86</v>
      </c>
      <c r="D362" s="62">
        <v>1361.35</v>
      </c>
    </row>
    <row r="363" spans="1:4">
      <c r="A363" s="57">
        <v>81928</v>
      </c>
      <c r="B363" s="58" t="s">
        <v>848</v>
      </c>
      <c r="C363" s="61" t="s">
        <v>86</v>
      </c>
      <c r="D363" s="62">
        <v>1521.11</v>
      </c>
    </row>
    <row r="364" spans="1:4">
      <c r="A364" s="57">
        <v>82000</v>
      </c>
      <c r="B364" s="58" t="s">
        <v>849</v>
      </c>
      <c r="C364" s="59"/>
      <c r="D364" s="60"/>
    </row>
    <row r="365" spans="1:4">
      <c r="A365" s="57">
        <v>82001</v>
      </c>
      <c r="B365" s="58" t="s">
        <v>850</v>
      </c>
      <c r="C365" s="61" t="s">
        <v>83</v>
      </c>
      <c r="D365" s="62">
        <v>142.36000000000001</v>
      </c>
    </row>
    <row r="366" spans="1:4">
      <c r="A366" s="57">
        <v>82002</v>
      </c>
      <c r="B366" s="58" t="s">
        <v>851</v>
      </c>
      <c r="C366" s="61" t="s">
        <v>83</v>
      </c>
      <c r="D366" s="62">
        <v>175.67</v>
      </c>
    </row>
    <row r="367" spans="1:4">
      <c r="A367" s="57">
        <v>82003</v>
      </c>
      <c r="B367" s="58" t="s">
        <v>852</v>
      </c>
      <c r="C367" s="61" t="s">
        <v>83</v>
      </c>
      <c r="D367" s="62">
        <v>211.32</v>
      </c>
    </row>
    <row r="368" spans="1:4">
      <c r="A368" s="57">
        <v>82004</v>
      </c>
      <c r="B368" s="58" t="s">
        <v>853</v>
      </c>
      <c r="C368" s="61" t="s">
        <v>83</v>
      </c>
      <c r="D368" s="62">
        <v>249.29</v>
      </c>
    </row>
    <row r="369" spans="1:4">
      <c r="A369" s="57">
        <v>82005</v>
      </c>
      <c r="B369" s="58" t="s">
        <v>854</v>
      </c>
      <c r="C369" s="61" t="s">
        <v>83</v>
      </c>
      <c r="D369" s="62">
        <v>289.60000000000002</v>
      </c>
    </row>
    <row r="370" spans="1:4">
      <c r="A370" s="57">
        <v>82006</v>
      </c>
      <c r="B370" s="58" t="s">
        <v>855</v>
      </c>
      <c r="C370" s="61" t="s">
        <v>83</v>
      </c>
      <c r="D370" s="62">
        <v>332.23</v>
      </c>
    </row>
    <row r="371" spans="1:4">
      <c r="A371" s="57">
        <v>82007</v>
      </c>
      <c r="B371" s="58" t="s">
        <v>856</v>
      </c>
      <c r="C371" s="61" t="s">
        <v>83</v>
      </c>
      <c r="D371" s="62">
        <v>377.2</v>
      </c>
    </row>
    <row r="372" spans="1:4">
      <c r="A372" s="57">
        <v>82008</v>
      </c>
      <c r="B372" s="58" t="s">
        <v>857</v>
      </c>
      <c r="C372" s="61" t="s">
        <v>83</v>
      </c>
      <c r="D372" s="62">
        <v>400.28</v>
      </c>
    </row>
    <row r="373" spans="1:4">
      <c r="A373" s="57">
        <v>82009</v>
      </c>
      <c r="B373" s="58" t="s">
        <v>858</v>
      </c>
      <c r="C373" s="61" t="s">
        <v>83</v>
      </c>
      <c r="D373" s="62">
        <v>423.31</v>
      </c>
    </row>
    <row r="374" spans="1:4">
      <c r="A374" s="57">
        <v>82010</v>
      </c>
      <c r="B374" s="58" t="s">
        <v>859</v>
      </c>
      <c r="C374" s="61" t="s">
        <v>86</v>
      </c>
      <c r="D374" s="62">
        <v>168.61</v>
      </c>
    </row>
    <row r="375" spans="1:4">
      <c r="A375" s="57">
        <v>82011</v>
      </c>
      <c r="B375" s="58" t="s">
        <v>860</v>
      </c>
      <c r="C375" s="61" t="s">
        <v>86</v>
      </c>
      <c r="D375" s="62">
        <v>200.94</v>
      </c>
    </row>
    <row r="376" spans="1:4">
      <c r="A376" s="57">
        <v>82012</v>
      </c>
      <c r="B376" s="58" t="s">
        <v>861</v>
      </c>
      <c r="C376" s="61" t="s">
        <v>86</v>
      </c>
      <c r="D376" s="62">
        <v>233.45</v>
      </c>
    </row>
    <row r="377" spans="1:4">
      <c r="A377" s="57">
        <v>82013</v>
      </c>
      <c r="B377" s="58" t="s">
        <v>862</v>
      </c>
      <c r="C377" s="61" t="s">
        <v>86</v>
      </c>
      <c r="D377" s="62">
        <v>266.14</v>
      </c>
    </row>
    <row r="378" spans="1:4">
      <c r="A378" s="57">
        <v>82014</v>
      </c>
      <c r="B378" s="58" t="s">
        <v>863</v>
      </c>
      <c r="C378" s="61" t="s">
        <v>86</v>
      </c>
      <c r="D378" s="62">
        <v>298.99</v>
      </c>
    </row>
    <row r="379" spans="1:4">
      <c r="A379" s="57">
        <v>82015</v>
      </c>
      <c r="B379" s="58" t="s">
        <v>864</v>
      </c>
      <c r="C379" s="61" t="s">
        <v>86</v>
      </c>
      <c r="D379" s="62">
        <v>332.03</v>
      </c>
    </row>
    <row r="380" spans="1:4">
      <c r="A380" s="57">
        <v>82016</v>
      </c>
      <c r="B380" s="58" t="s">
        <v>865</v>
      </c>
      <c r="C380" s="61" t="s">
        <v>86</v>
      </c>
      <c r="D380" s="62">
        <v>365.23</v>
      </c>
    </row>
    <row r="381" spans="1:4">
      <c r="A381" s="57">
        <v>82017</v>
      </c>
      <c r="B381" s="58" t="s">
        <v>866</v>
      </c>
      <c r="C381" s="61" t="s">
        <v>86</v>
      </c>
      <c r="D381" s="62">
        <v>381.88</v>
      </c>
    </row>
    <row r="382" spans="1:4">
      <c r="A382" s="57">
        <v>82018</v>
      </c>
      <c r="B382" s="58" t="s">
        <v>867</v>
      </c>
      <c r="C382" s="61" t="s">
        <v>86</v>
      </c>
      <c r="D382" s="62">
        <v>398.52</v>
      </c>
    </row>
    <row r="383" spans="1:4">
      <c r="A383" s="57">
        <v>82100</v>
      </c>
      <c r="B383" s="58" t="s">
        <v>868</v>
      </c>
      <c r="C383" s="59"/>
      <c r="D383" s="60"/>
    </row>
    <row r="384" spans="1:4">
      <c r="A384" s="57">
        <v>82101</v>
      </c>
      <c r="B384" s="58" t="s">
        <v>869</v>
      </c>
      <c r="C384" s="61" t="s">
        <v>83</v>
      </c>
      <c r="D384" s="62">
        <v>477.21</v>
      </c>
    </row>
    <row r="385" spans="1:4">
      <c r="A385" s="57">
        <v>82102</v>
      </c>
      <c r="B385" s="58" t="s">
        <v>870</v>
      </c>
      <c r="C385" s="61" t="s">
        <v>83</v>
      </c>
      <c r="D385" s="62">
        <v>93.06</v>
      </c>
    </row>
    <row r="386" spans="1:4">
      <c r="A386" s="57">
        <v>82103</v>
      </c>
      <c r="B386" s="58" t="s">
        <v>871</v>
      </c>
      <c r="C386" s="61" t="s">
        <v>86</v>
      </c>
      <c r="D386" s="62">
        <v>95.32</v>
      </c>
    </row>
    <row r="387" spans="1:4">
      <c r="A387" s="57">
        <v>82104</v>
      </c>
      <c r="B387" s="58" t="s">
        <v>872</v>
      </c>
      <c r="C387" s="61" t="s">
        <v>83</v>
      </c>
      <c r="D387" s="62">
        <v>58.93</v>
      </c>
    </row>
    <row r="388" spans="1:4">
      <c r="A388" s="57">
        <v>82105</v>
      </c>
      <c r="B388" s="58" t="s">
        <v>873</v>
      </c>
      <c r="C388" s="61" t="s">
        <v>83</v>
      </c>
      <c r="D388" s="62">
        <v>77.709999999999994</v>
      </c>
    </row>
    <row r="389" spans="1:4">
      <c r="A389" s="57">
        <v>82106</v>
      </c>
      <c r="B389" s="58" t="s">
        <v>874</v>
      </c>
      <c r="C389" s="61" t="s">
        <v>83</v>
      </c>
      <c r="D389" s="62">
        <v>116.57</v>
      </c>
    </row>
    <row r="390" spans="1:4" ht="30">
      <c r="A390" s="57">
        <v>82107</v>
      </c>
      <c r="B390" s="58" t="s">
        <v>875</v>
      </c>
      <c r="C390" s="61" t="s">
        <v>83</v>
      </c>
      <c r="D390" s="62">
        <v>130.43</v>
      </c>
    </row>
    <row r="391" spans="1:4" ht="30">
      <c r="A391" s="57">
        <v>82108</v>
      </c>
      <c r="B391" s="58" t="s">
        <v>876</v>
      </c>
      <c r="C391" s="61" t="s">
        <v>83</v>
      </c>
      <c r="D391" s="62">
        <v>245.25</v>
      </c>
    </row>
    <row r="392" spans="1:4">
      <c r="A392" s="57">
        <v>82109</v>
      </c>
      <c r="B392" s="58" t="s">
        <v>877</v>
      </c>
      <c r="C392" s="61" t="s">
        <v>83</v>
      </c>
      <c r="D392" s="62">
        <v>1104.83</v>
      </c>
    </row>
    <row r="393" spans="1:4">
      <c r="A393" s="57">
        <v>82110</v>
      </c>
      <c r="B393" s="58" t="s">
        <v>878</v>
      </c>
      <c r="C393" s="61" t="s">
        <v>147</v>
      </c>
      <c r="D393" s="62">
        <v>1791.07</v>
      </c>
    </row>
    <row r="394" spans="1:4">
      <c r="A394" s="57">
        <v>82111</v>
      </c>
      <c r="B394" s="58" t="s">
        <v>879</v>
      </c>
      <c r="C394" s="61" t="s">
        <v>133</v>
      </c>
      <c r="D394" s="62">
        <v>880.6</v>
      </c>
    </row>
    <row r="395" spans="1:4">
      <c r="A395" s="57">
        <v>82112</v>
      </c>
      <c r="B395" s="58" t="s">
        <v>880</v>
      </c>
      <c r="C395" s="61" t="s">
        <v>133</v>
      </c>
      <c r="D395" s="62">
        <v>66.94</v>
      </c>
    </row>
    <row r="396" spans="1:4">
      <c r="A396" s="57">
        <v>82113</v>
      </c>
      <c r="B396" s="58" t="s">
        <v>881</v>
      </c>
      <c r="C396" s="61" t="s">
        <v>83</v>
      </c>
      <c r="D396" s="62">
        <v>43.47</v>
      </c>
    </row>
    <row r="397" spans="1:4">
      <c r="A397" s="57">
        <v>82114</v>
      </c>
      <c r="B397" s="58" t="s">
        <v>882</v>
      </c>
      <c r="C397" s="61" t="s">
        <v>83</v>
      </c>
      <c r="D397" s="62">
        <v>97.14</v>
      </c>
    </row>
    <row r="398" spans="1:4">
      <c r="A398" s="57">
        <v>90000</v>
      </c>
      <c r="B398" s="58" t="s">
        <v>883</v>
      </c>
      <c r="C398" s="59"/>
      <c r="D398" s="60"/>
    </row>
    <row r="399" spans="1:4">
      <c r="A399" s="57">
        <v>90100</v>
      </c>
      <c r="B399" s="58" t="s">
        <v>884</v>
      </c>
      <c r="C399" s="59"/>
      <c r="D399" s="60"/>
    </row>
    <row r="400" spans="1:4">
      <c r="A400" s="57">
        <v>90101</v>
      </c>
      <c r="B400" s="58" t="s">
        <v>885</v>
      </c>
      <c r="C400" s="61" t="s">
        <v>86</v>
      </c>
      <c r="D400" s="62">
        <v>2.25</v>
      </c>
    </row>
    <row r="401" spans="1:4">
      <c r="A401" s="57">
        <v>90102</v>
      </c>
      <c r="B401" s="58" t="s">
        <v>886</v>
      </c>
      <c r="C401" s="61" t="s">
        <v>86</v>
      </c>
      <c r="D401" s="62">
        <v>2.5099999999999998</v>
      </c>
    </row>
    <row r="402" spans="1:4">
      <c r="A402" s="57">
        <v>90103</v>
      </c>
      <c r="B402" s="58" t="s">
        <v>887</v>
      </c>
      <c r="C402" s="61" t="s">
        <v>86</v>
      </c>
      <c r="D402" s="62">
        <v>2.87</v>
      </c>
    </row>
    <row r="403" spans="1:4">
      <c r="A403" s="57">
        <v>90104</v>
      </c>
      <c r="B403" s="58" t="s">
        <v>888</v>
      </c>
      <c r="C403" s="61" t="s">
        <v>86</v>
      </c>
      <c r="D403" s="62">
        <v>5.09</v>
      </c>
    </row>
    <row r="404" spans="1:4">
      <c r="A404" s="57">
        <v>90105</v>
      </c>
      <c r="B404" s="58" t="s">
        <v>889</v>
      </c>
      <c r="C404" s="61" t="s">
        <v>86</v>
      </c>
      <c r="D404" s="62">
        <v>6.52</v>
      </c>
    </row>
    <row r="405" spans="1:4">
      <c r="A405" s="57">
        <v>90106</v>
      </c>
      <c r="B405" s="58" t="s">
        <v>890</v>
      </c>
      <c r="C405" s="61" t="s">
        <v>86</v>
      </c>
      <c r="D405" s="62">
        <v>7.69</v>
      </c>
    </row>
    <row r="406" spans="1:4">
      <c r="A406" s="57">
        <v>90107</v>
      </c>
      <c r="B406" s="58" t="s">
        <v>891</v>
      </c>
      <c r="C406" s="61" t="s">
        <v>86</v>
      </c>
      <c r="D406" s="62">
        <v>8.44</v>
      </c>
    </row>
    <row r="407" spans="1:4">
      <c r="A407" s="57">
        <v>90108</v>
      </c>
      <c r="B407" s="58" t="s">
        <v>892</v>
      </c>
      <c r="C407" s="61" t="s">
        <v>86</v>
      </c>
      <c r="D407" s="62">
        <v>9.4700000000000006</v>
      </c>
    </row>
    <row r="408" spans="1:4">
      <c r="A408" s="57">
        <v>90109</v>
      </c>
      <c r="B408" s="58" t="s">
        <v>893</v>
      </c>
      <c r="C408" s="61" t="s">
        <v>86</v>
      </c>
      <c r="D408" s="62">
        <v>10.26</v>
      </c>
    </row>
    <row r="409" spans="1:4">
      <c r="A409" s="57">
        <v>90110</v>
      </c>
      <c r="B409" s="58" t="s">
        <v>894</v>
      </c>
      <c r="C409" s="61" t="s">
        <v>86</v>
      </c>
      <c r="D409" s="62">
        <v>10.75</v>
      </c>
    </row>
    <row r="410" spans="1:4">
      <c r="A410" s="57">
        <v>90111</v>
      </c>
      <c r="B410" s="58" t="s">
        <v>895</v>
      </c>
      <c r="C410" s="61" t="s">
        <v>86</v>
      </c>
      <c r="D410" s="62">
        <v>11.25</v>
      </c>
    </row>
    <row r="411" spans="1:4">
      <c r="A411" s="57">
        <v>90112</v>
      </c>
      <c r="B411" s="58" t="s">
        <v>896</v>
      </c>
      <c r="C411" s="61" t="s">
        <v>86</v>
      </c>
      <c r="D411" s="62">
        <v>12.45</v>
      </c>
    </row>
    <row r="412" spans="1:4">
      <c r="A412" s="57">
        <v>90113</v>
      </c>
      <c r="B412" s="58" t="s">
        <v>897</v>
      </c>
      <c r="C412" s="61" t="s">
        <v>86</v>
      </c>
      <c r="D412" s="62">
        <v>17.600000000000001</v>
      </c>
    </row>
    <row r="413" spans="1:4">
      <c r="A413" s="57">
        <v>90114</v>
      </c>
      <c r="B413" s="58" t="s">
        <v>898</v>
      </c>
      <c r="C413" s="61" t="s">
        <v>86</v>
      </c>
      <c r="D413" s="62">
        <v>18.739999999999998</v>
      </c>
    </row>
    <row r="414" spans="1:4">
      <c r="A414" s="57">
        <v>90115</v>
      </c>
      <c r="B414" s="58" t="s">
        <v>899</v>
      </c>
      <c r="C414" s="61" t="s">
        <v>86</v>
      </c>
      <c r="D414" s="62">
        <v>23.43</v>
      </c>
    </row>
    <row r="415" spans="1:4">
      <c r="A415" s="57">
        <v>90116</v>
      </c>
      <c r="B415" s="58" t="s">
        <v>900</v>
      </c>
      <c r="C415" s="61" t="s">
        <v>86</v>
      </c>
      <c r="D415" s="62">
        <v>30.47</v>
      </c>
    </row>
    <row r="416" spans="1:4">
      <c r="A416" s="57">
        <v>90117</v>
      </c>
      <c r="B416" s="58" t="s">
        <v>901</v>
      </c>
      <c r="C416" s="61" t="s">
        <v>86</v>
      </c>
      <c r="D416" s="62">
        <v>41.12</v>
      </c>
    </row>
    <row r="417" spans="1:4">
      <c r="A417" s="57">
        <v>90118</v>
      </c>
      <c r="B417" s="58" t="s">
        <v>902</v>
      </c>
      <c r="C417" s="61" t="s">
        <v>86</v>
      </c>
      <c r="D417" s="62">
        <v>55.51</v>
      </c>
    </row>
    <row r="418" spans="1:4">
      <c r="A418" s="57">
        <v>90200</v>
      </c>
      <c r="B418" s="58" t="s">
        <v>903</v>
      </c>
      <c r="C418" s="59"/>
      <c r="D418" s="60"/>
    </row>
    <row r="419" spans="1:4">
      <c r="A419" s="57">
        <v>90201</v>
      </c>
      <c r="B419" s="58" t="s">
        <v>904</v>
      </c>
      <c r="C419" s="61" t="s">
        <v>86</v>
      </c>
      <c r="D419" s="62">
        <v>139.34</v>
      </c>
    </row>
    <row r="420" spans="1:4">
      <c r="A420" s="57">
        <v>90202</v>
      </c>
      <c r="B420" s="58" t="s">
        <v>905</v>
      </c>
      <c r="C420" s="61" t="s">
        <v>86</v>
      </c>
      <c r="D420" s="62">
        <v>147.33000000000001</v>
      </c>
    </row>
    <row r="421" spans="1:4">
      <c r="A421" s="57">
        <v>90203</v>
      </c>
      <c r="B421" s="58" t="s">
        <v>906</v>
      </c>
      <c r="C421" s="61" t="s">
        <v>86</v>
      </c>
      <c r="D421" s="62">
        <v>175.31</v>
      </c>
    </row>
    <row r="422" spans="1:4">
      <c r="A422" s="57">
        <v>90204</v>
      </c>
      <c r="B422" s="58" t="s">
        <v>907</v>
      </c>
      <c r="C422" s="61" t="s">
        <v>86</v>
      </c>
      <c r="D422" s="62">
        <v>176</v>
      </c>
    </row>
    <row r="423" spans="1:4">
      <c r="A423" s="57">
        <v>90205</v>
      </c>
      <c r="B423" s="58" t="s">
        <v>908</v>
      </c>
      <c r="C423" s="61" t="s">
        <v>86</v>
      </c>
      <c r="D423" s="62">
        <v>210.52</v>
      </c>
    </row>
    <row r="424" spans="1:4">
      <c r="A424" s="57">
        <v>90206</v>
      </c>
      <c r="B424" s="58" t="s">
        <v>909</v>
      </c>
      <c r="C424" s="61" t="s">
        <v>86</v>
      </c>
      <c r="D424" s="62">
        <v>310.07</v>
      </c>
    </row>
    <row r="425" spans="1:4">
      <c r="A425" s="57">
        <v>90207</v>
      </c>
      <c r="B425" s="58" t="s">
        <v>910</v>
      </c>
      <c r="C425" s="61" t="s">
        <v>86</v>
      </c>
      <c r="D425" s="62">
        <v>350.43</v>
      </c>
    </row>
    <row r="426" spans="1:4">
      <c r="A426" s="57">
        <v>90208</v>
      </c>
      <c r="B426" s="58" t="s">
        <v>911</v>
      </c>
      <c r="C426" s="61" t="s">
        <v>86</v>
      </c>
      <c r="D426" s="62">
        <v>538.95000000000005</v>
      </c>
    </row>
    <row r="427" spans="1:4">
      <c r="A427" s="57">
        <v>90209</v>
      </c>
      <c r="B427" s="58" t="s">
        <v>912</v>
      </c>
      <c r="C427" s="61" t="s">
        <v>86</v>
      </c>
      <c r="D427" s="62">
        <v>674.56</v>
      </c>
    </row>
    <row r="428" spans="1:4">
      <c r="A428" s="57">
        <v>90210</v>
      </c>
      <c r="B428" s="58" t="s">
        <v>913</v>
      </c>
      <c r="C428" s="61" t="s">
        <v>86</v>
      </c>
      <c r="D428" s="62">
        <v>836.86</v>
      </c>
    </row>
    <row r="429" spans="1:4">
      <c r="A429" s="57">
        <v>90211</v>
      </c>
      <c r="B429" s="58" t="s">
        <v>914</v>
      </c>
      <c r="C429" s="61" t="s">
        <v>86</v>
      </c>
      <c r="D429" s="62">
        <v>1108.56</v>
      </c>
    </row>
    <row r="430" spans="1:4">
      <c r="A430" s="57">
        <v>90300</v>
      </c>
      <c r="B430" s="58" t="s">
        <v>915</v>
      </c>
      <c r="C430" s="59"/>
      <c r="D430" s="60"/>
    </row>
    <row r="431" spans="1:4">
      <c r="A431" s="57">
        <v>90301</v>
      </c>
      <c r="B431" s="58" t="s">
        <v>916</v>
      </c>
      <c r="C431" s="61" t="s">
        <v>86</v>
      </c>
      <c r="D431" s="62">
        <v>5.7</v>
      </c>
    </row>
    <row r="432" spans="1:4">
      <c r="A432" s="57">
        <v>90302</v>
      </c>
      <c r="B432" s="58" t="s">
        <v>917</v>
      </c>
      <c r="C432" s="61" t="s">
        <v>86</v>
      </c>
      <c r="D432" s="62">
        <v>7.31</v>
      </c>
    </row>
    <row r="433" spans="1:4">
      <c r="A433" s="57">
        <v>90303</v>
      </c>
      <c r="B433" s="58" t="s">
        <v>918</v>
      </c>
      <c r="C433" s="61" t="s">
        <v>86</v>
      </c>
      <c r="D433" s="62">
        <v>8.61</v>
      </c>
    </row>
    <row r="434" spans="1:4">
      <c r="A434" s="57">
        <v>90304</v>
      </c>
      <c r="B434" s="58" t="s">
        <v>919</v>
      </c>
      <c r="C434" s="61" t="s">
        <v>86</v>
      </c>
      <c r="D434" s="62">
        <v>9.4499999999999993</v>
      </c>
    </row>
    <row r="435" spans="1:4">
      <c r="A435" s="57">
        <v>90305</v>
      </c>
      <c r="B435" s="58" t="s">
        <v>920</v>
      </c>
      <c r="C435" s="61" t="s">
        <v>86</v>
      </c>
      <c r="D435" s="62">
        <v>10.61</v>
      </c>
    </row>
    <row r="436" spans="1:4">
      <c r="A436" s="57">
        <v>90306</v>
      </c>
      <c r="B436" s="58" t="s">
        <v>921</v>
      </c>
      <c r="C436" s="61" t="s">
        <v>86</v>
      </c>
      <c r="D436" s="62">
        <v>11.49</v>
      </c>
    </row>
    <row r="437" spans="1:4">
      <c r="A437" s="57">
        <v>90307</v>
      </c>
      <c r="B437" s="58" t="s">
        <v>922</v>
      </c>
      <c r="C437" s="61" t="s">
        <v>86</v>
      </c>
      <c r="D437" s="62">
        <v>12.05</v>
      </c>
    </row>
    <row r="438" spans="1:4">
      <c r="A438" s="57">
        <v>90308</v>
      </c>
      <c r="B438" s="58" t="s">
        <v>923</v>
      </c>
      <c r="C438" s="61" t="s">
        <v>86</v>
      </c>
      <c r="D438" s="62">
        <v>12.6</v>
      </c>
    </row>
    <row r="439" spans="1:4">
      <c r="A439" s="57">
        <v>90309</v>
      </c>
      <c r="B439" s="58" t="s">
        <v>924</v>
      </c>
      <c r="C439" s="61" t="s">
        <v>86</v>
      </c>
      <c r="D439" s="62">
        <v>13.94</v>
      </c>
    </row>
    <row r="440" spans="1:4">
      <c r="A440" s="57">
        <v>90310</v>
      </c>
      <c r="B440" s="58" t="s">
        <v>925</v>
      </c>
      <c r="C440" s="61" t="s">
        <v>86</v>
      </c>
      <c r="D440" s="62">
        <v>19.71</v>
      </c>
    </row>
    <row r="441" spans="1:4">
      <c r="A441" s="57">
        <v>90311</v>
      </c>
      <c r="B441" s="58" t="s">
        <v>926</v>
      </c>
      <c r="C441" s="61" t="s">
        <v>86</v>
      </c>
      <c r="D441" s="62">
        <v>20.99</v>
      </c>
    </row>
    <row r="442" spans="1:4">
      <c r="A442" s="57">
        <v>90312</v>
      </c>
      <c r="B442" s="58" t="s">
        <v>927</v>
      </c>
      <c r="C442" s="61" t="s">
        <v>86</v>
      </c>
      <c r="D442" s="62">
        <v>26.24</v>
      </c>
    </row>
    <row r="443" spans="1:4">
      <c r="A443" s="57">
        <v>90313</v>
      </c>
      <c r="B443" s="58" t="s">
        <v>928</v>
      </c>
      <c r="C443" s="61" t="s">
        <v>86</v>
      </c>
      <c r="D443" s="62">
        <v>35.71</v>
      </c>
    </row>
    <row r="444" spans="1:4">
      <c r="A444" s="57">
        <v>90314</v>
      </c>
      <c r="B444" s="58" t="s">
        <v>929</v>
      </c>
      <c r="C444" s="61" t="s">
        <v>86</v>
      </c>
      <c r="D444" s="62">
        <v>48.21</v>
      </c>
    </row>
    <row r="445" spans="1:4">
      <c r="A445" s="57">
        <v>90315</v>
      </c>
      <c r="B445" s="58" t="s">
        <v>930</v>
      </c>
      <c r="C445" s="61" t="s">
        <v>86</v>
      </c>
      <c r="D445" s="62">
        <v>65.08</v>
      </c>
    </row>
    <row r="446" spans="1:4">
      <c r="A446" s="57">
        <v>90400</v>
      </c>
      <c r="B446" s="58" t="s">
        <v>931</v>
      </c>
      <c r="C446" s="59"/>
      <c r="D446" s="60"/>
    </row>
    <row r="447" spans="1:4">
      <c r="A447" s="57">
        <v>90401</v>
      </c>
      <c r="B447" s="58" t="s">
        <v>932</v>
      </c>
      <c r="C447" s="61" t="s">
        <v>86</v>
      </c>
      <c r="D447" s="62">
        <v>1.3</v>
      </c>
    </row>
    <row r="448" spans="1:4">
      <c r="A448" s="57">
        <v>90402</v>
      </c>
      <c r="B448" s="58" t="s">
        <v>933</v>
      </c>
      <c r="C448" s="61" t="s">
        <v>86</v>
      </c>
      <c r="D448" s="62">
        <v>1.33</v>
      </c>
    </row>
    <row r="449" spans="1:4">
      <c r="A449" s="57">
        <v>90403</v>
      </c>
      <c r="B449" s="58" t="s">
        <v>934</v>
      </c>
      <c r="C449" s="61" t="s">
        <v>86</v>
      </c>
      <c r="D449" s="62">
        <v>1.37</v>
      </c>
    </row>
    <row r="450" spans="1:4">
      <c r="A450" s="57">
        <v>90404</v>
      </c>
      <c r="B450" s="58" t="s">
        <v>935</v>
      </c>
      <c r="C450" s="61" t="s">
        <v>86</v>
      </c>
      <c r="D450" s="62">
        <v>1.39</v>
      </c>
    </row>
    <row r="451" spans="1:4">
      <c r="A451" s="57">
        <v>90405</v>
      </c>
      <c r="B451" s="58" t="s">
        <v>936</v>
      </c>
      <c r="C451" s="61" t="s">
        <v>86</v>
      </c>
      <c r="D451" s="62">
        <v>1.41</v>
      </c>
    </row>
    <row r="452" spans="1:4">
      <c r="A452" s="57">
        <v>90406</v>
      </c>
      <c r="B452" s="58" t="s">
        <v>937</v>
      </c>
      <c r="C452" s="61" t="s">
        <v>86</v>
      </c>
      <c r="D452" s="62">
        <v>1.43</v>
      </c>
    </row>
    <row r="453" spans="1:4">
      <c r="A453" s="57">
        <v>90407</v>
      </c>
      <c r="B453" s="58" t="s">
        <v>938</v>
      </c>
      <c r="C453" s="61" t="s">
        <v>86</v>
      </c>
      <c r="D453" s="62">
        <v>1.44</v>
      </c>
    </row>
    <row r="454" spans="1:4">
      <c r="A454" s="57">
        <v>90408</v>
      </c>
      <c r="B454" s="58" t="s">
        <v>939</v>
      </c>
      <c r="C454" s="61" t="s">
        <v>86</v>
      </c>
      <c r="D454" s="62">
        <v>1.46</v>
      </c>
    </row>
    <row r="455" spans="1:4">
      <c r="A455" s="57">
        <v>90409</v>
      </c>
      <c r="B455" s="58" t="s">
        <v>940</v>
      </c>
      <c r="C455" s="61" t="s">
        <v>86</v>
      </c>
      <c r="D455" s="62">
        <v>1.48</v>
      </c>
    </row>
    <row r="456" spans="1:4" ht="30">
      <c r="A456" s="57">
        <v>90500</v>
      </c>
      <c r="B456" s="58" t="s">
        <v>941</v>
      </c>
      <c r="C456" s="59"/>
      <c r="D456" s="60"/>
    </row>
    <row r="457" spans="1:4" ht="30">
      <c r="A457" s="57">
        <v>90501</v>
      </c>
      <c r="B457" s="58" t="s">
        <v>942</v>
      </c>
      <c r="C457" s="61" t="s">
        <v>86</v>
      </c>
      <c r="D457" s="62">
        <v>1.18</v>
      </c>
    </row>
    <row r="458" spans="1:4" ht="30">
      <c r="A458" s="57">
        <v>90502</v>
      </c>
      <c r="B458" s="58" t="s">
        <v>943</v>
      </c>
      <c r="C458" s="61" t="s">
        <v>86</v>
      </c>
      <c r="D458" s="62">
        <v>1.22</v>
      </c>
    </row>
    <row r="459" spans="1:4" ht="30">
      <c r="A459" s="57">
        <v>90503</v>
      </c>
      <c r="B459" s="58" t="s">
        <v>944</v>
      </c>
      <c r="C459" s="61" t="s">
        <v>86</v>
      </c>
      <c r="D459" s="62">
        <v>1.26</v>
      </c>
    </row>
    <row r="460" spans="1:4" ht="30">
      <c r="A460" s="57">
        <v>90504</v>
      </c>
      <c r="B460" s="58" t="s">
        <v>945</v>
      </c>
      <c r="C460" s="61" t="s">
        <v>86</v>
      </c>
      <c r="D460" s="62">
        <v>1.48</v>
      </c>
    </row>
    <row r="461" spans="1:4" ht="30">
      <c r="A461" s="57">
        <v>90505</v>
      </c>
      <c r="B461" s="58" t="s">
        <v>946</v>
      </c>
      <c r="C461" s="61" t="s">
        <v>86</v>
      </c>
      <c r="D461" s="62">
        <v>1.59</v>
      </c>
    </row>
    <row r="462" spans="1:4" ht="30">
      <c r="A462" s="57">
        <v>90506</v>
      </c>
      <c r="B462" s="58" t="s">
        <v>947</v>
      </c>
      <c r="C462" s="61" t="s">
        <v>86</v>
      </c>
      <c r="D462" s="62">
        <v>1.7</v>
      </c>
    </row>
    <row r="463" spans="1:4" ht="30">
      <c r="A463" s="57">
        <v>90507</v>
      </c>
      <c r="B463" s="58" t="s">
        <v>948</v>
      </c>
      <c r="C463" s="61" t="s">
        <v>86</v>
      </c>
      <c r="D463" s="62">
        <v>1.89</v>
      </c>
    </row>
    <row r="464" spans="1:4" ht="30">
      <c r="A464" s="57">
        <v>90508</v>
      </c>
      <c r="B464" s="58" t="s">
        <v>949</v>
      </c>
      <c r="C464" s="61" t="s">
        <v>86</v>
      </c>
      <c r="D464" s="62">
        <v>2.2599999999999998</v>
      </c>
    </row>
    <row r="465" spans="1:4" ht="30">
      <c r="A465" s="57">
        <v>90509</v>
      </c>
      <c r="B465" s="58" t="s">
        <v>950</v>
      </c>
      <c r="C465" s="61" t="s">
        <v>86</v>
      </c>
      <c r="D465" s="62">
        <v>3.07</v>
      </c>
    </row>
    <row r="466" spans="1:4" ht="30">
      <c r="A466" s="57">
        <v>90510</v>
      </c>
      <c r="B466" s="58" t="s">
        <v>951</v>
      </c>
      <c r="C466" s="61" t="s">
        <v>86</v>
      </c>
      <c r="D466" s="62">
        <v>8.1199999999999992</v>
      </c>
    </row>
    <row r="467" spans="1:4" ht="30">
      <c r="A467" s="57">
        <v>90511</v>
      </c>
      <c r="B467" s="58" t="s">
        <v>952</v>
      </c>
      <c r="C467" s="61" t="s">
        <v>86</v>
      </c>
      <c r="D467" s="62">
        <v>8.9700000000000006</v>
      </c>
    </row>
    <row r="468" spans="1:4" ht="30">
      <c r="A468" s="57">
        <v>90512</v>
      </c>
      <c r="B468" s="58" t="s">
        <v>953</v>
      </c>
      <c r="C468" s="61" t="s">
        <v>86</v>
      </c>
      <c r="D468" s="62">
        <v>9.82</v>
      </c>
    </row>
    <row r="469" spans="1:4" ht="30">
      <c r="A469" s="57">
        <v>90513</v>
      </c>
      <c r="B469" s="58" t="s">
        <v>954</v>
      </c>
      <c r="C469" s="61" t="s">
        <v>86</v>
      </c>
      <c r="D469" s="62">
        <v>10.67</v>
      </c>
    </row>
    <row r="470" spans="1:4" ht="30">
      <c r="A470" s="57">
        <v>90514</v>
      </c>
      <c r="B470" s="58" t="s">
        <v>955</v>
      </c>
      <c r="C470" s="61" t="s">
        <v>86</v>
      </c>
      <c r="D470" s="62">
        <v>11.52</v>
      </c>
    </row>
    <row r="471" spans="1:4" ht="30">
      <c r="A471" s="57">
        <v>90515</v>
      </c>
      <c r="B471" s="58" t="s">
        <v>956</v>
      </c>
      <c r="C471" s="61" t="s">
        <v>86</v>
      </c>
      <c r="D471" s="62">
        <v>12.26</v>
      </c>
    </row>
    <row r="472" spans="1:4" ht="30">
      <c r="A472" s="57">
        <v>90600</v>
      </c>
      <c r="B472" s="58" t="s">
        <v>957</v>
      </c>
      <c r="C472" s="59"/>
      <c r="D472" s="60"/>
    </row>
    <row r="473" spans="1:4">
      <c r="A473" s="57">
        <v>90601</v>
      </c>
      <c r="B473" s="58" t="s">
        <v>958</v>
      </c>
      <c r="C473" s="61" t="s">
        <v>86</v>
      </c>
      <c r="D473" s="62">
        <v>5.36</v>
      </c>
    </row>
    <row r="474" spans="1:4">
      <c r="A474" s="57">
        <v>90602</v>
      </c>
      <c r="B474" s="58" t="s">
        <v>959</v>
      </c>
      <c r="C474" s="61" t="s">
        <v>86</v>
      </c>
      <c r="D474" s="62">
        <v>5.9</v>
      </c>
    </row>
    <row r="475" spans="1:4">
      <c r="A475" s="57">
        <v>90603</v>
      </c>
      <c r="B475" s="58" t="s">
        <v>960</v>
      </c>
      <c r="C475" s="61" t="s">
        <v>86</v>
      </c>
      <c r="D475" s="62">
        <v>6.61</v>
      </c>
    </row>
    <row r="476" spans="1:4">
      <c r="A476" s="57">
        <v>90604</v>
      </c>
      <c r="B476" s="58" t="s">
        <v>961</v>
      </c>
      <c r="C476" s="61" t="s">
        <v>86</v>
      </c>
      <c r="D476" s="62">
        <v>8.5299999999999994</v>
      </c>
    </row>
    <row r="477" spans="1:4">
      <c r="A477" s="57">
        <v>90605</v>
      </c>
      <c r="B477" s="58" t="s">
        <v>962</v>
      </c>
      <c r="C477" s="61" t="s">
        <v>86</v>
      </c>
      <c r="D477" s="62">
        <v>9</v>
      </c>
    </row>
    <row r="478" spans="1:4">
      <c r="A478" s="57">
        <v>90606</v>
      </c>
      <c r="B478" s="58" t="s">
        <v>963</v>
      </c>
      <c r="C478" s="61" t="s">
        <v>86</v>
      </c>
      <c r="D478" s="62">
        <v>9.2200000000000006</v>
      </c>
    </row>
    <row r="479" spans="1:4">
      <c r="A479" s="57">
        <v>90607</v>
      </c>
      <c r="B479" s="58" t="s">
        <v>964</v>
      </c>
      <c r="C479" s="61" t="s">
        <v>86</v>
      </c>
      <c r="D479" s="62">
        <v>12.04</v>
      </c>
    </row>
    <row r="480" spans="1:4">
      <c r="A480" s="57">
        <v>90608</v>
      </c>
      <c r="B480" s="58" t="s">
        <v>965</v>
      </c>
      <c r="C480" s="61" t="s">
        <v>86</v>
      </c>
      <c r="D480" s="62">
        <v>12.38</v>
      </c>
    </row>
    <row r="481" spans="1:4">
      <c r="A481" s="57">
        <v>90609</v>
      </c>
      <c r="B481" s="58" t="s">
        <v>966</v>
      </c>
      <c r="C481" s="61" t="s">
        <v>86</v>
      </c>
      <c r="D481" s="62">
        <v>13.7</v>
      </c>
    </row>
    <row r="482" spans="1:4">
      <c r="A482" s="57">
        <v>90610</v>
      </c>
      <c r="B482" s="58" t="s">
        <v>967</v>
      </c>
      <c r="C482" s="61" t="s">
        <v>86</v>
      </c>
      <c r="D482" s="62">
        <v>14.52</v>
      </c>
    </row>
    <row r="483" spans="1:4">
      <c r="A483" s="57">
        <v>90611</v>
      </c>
      <c r="B483" s="58" t="s">
        <v>968</v>
      </c>
      <c r="C483" s="61" t="s">
        <v>86</v>
      </c>
      <c r="D483" s="62">
        <v>15.44</v>
      </c>
    </row>
    <row r="484" spans="1:4">
      <c r="A484" s="57">
        <v>90612</v>
      </c>
      <c r="B484" s="58" t="s">
        <v>969</v>
      </c>
      <c r="C484" s="61" t="s">
        <v>86</v>
      </c>
      <c r="D484" s="62">
        <v>18.13</v>
      </c>
    </row>
    <row r="485" spans="1:4">
      <c r="A485" s="57">
        <v>90613</v>
      </c>
      <c r="B485" s="58" t="s">
        <v>970</v>
      </c>
      <c r="C485" s="61" t="s">
        <v>86</v>
      </c>
      <c r="D485" s="62">
        <v>18.46</v>
      </c>
    </row>
    <row r="486" spans="1:4">
      <c r="A486" s="57">
        <v>90614</v>
      </c>
      <c r="B486" s="58" t="s">
        <v>971</v>
      </c>
      <c r="C486" s="61" t="s">
        <v>86</v>
      </c>
      <c r="D486" s="62">
        <v>1.62</v>
      </c>
    </row>
    <row r="487" spans="1:4">
      <c r="A487" s="57">
        <v>90615</v>
      </c>
      <c r="B487" s="58" t="s">
        <v>972</v>
      </c>
      <c r="C487" s="61" t="s">
        <v>86</v>
      </c>
      <c r="D487" s="62">
        <v>1.72</v>
      </c>
    </row>
    <row r="488" spans="1:4">
      <c r="A488" s="57">
        <v>90616</v>
      </c>
      <c r="B488" s="58" t="s">
        <v>973</v>
      </c>
      <c r="C488" s="61" t="s">
        <v>86</v>
      </c>
      <c r="D488" s="62">
        <v>1.83</v>
      </c>
    </row>
    <row r="489" spans="1:4">
      <c r="A489" s="57">
        <v>90617</v>
      </c>
      <c r="B489" s="58" t="s">
        <v>974</v>
      </c>
      <c r="C489" s="61" t="s">
        <v>86</v>
      </c>
      <c r="D489" s="62">
        <v>2.1</v>
      </c>
    </row>
    <row r="490" spans="1:4">
      <c r="A490" s="57">
        <v>90618</v>
      </c>
      <c r="B490" s="58" t="s">
        <v>975</v>
      </c>
      <c r="C490" s="61" t="s">
        <v>86</v>
      </c>
      <c r="D490" s="62">
        <v>2.19</v>
      </c>
    </row>
    <row r="491" spans="1:4">
      <c r="A491" s="57">
        <v>90619</v>
      </c>
      <c r="B491" s="58" t="s">
        <v>976</v>
      </c>
      <c r="C491" s="61" t="s">
        <v>86</v>
      </c>
      <c r="D491" s="62">
        <v>2.25</v>
      </c>
    </row>
    <row r="492" spans="1:4" ht="30">
      <c r="A492" s="57">
        <v>90700</v>
      </c>
      <c r="B492" s="58" t="s">
        <v>977</v>
      </c>
      <c r="C492" s="59"/>
      <c r="D492" s="60"/>
    </row>
    <row r="493" spans="1:4">
      <c r="A493" s="57">
        <v>90701</v>
      </c>
      <c r="B493" s="58" t="s">
        <v>978</v>
      </c>
      <c r="C493" s="61" t="s">
        <v>86</v>
      </c>
      <c r="D493" s="62">
        <v>20.94</v>
      </c>
    </row>
    <row r="494" spans="1:4">
      <c r="A494" s="57">
        <v>90702</v>
      </c>
      <c r="B494" s="58" t="s">
        <v>979</v>
      </c>
      <c r="C494" s="61" t="s">
        <v>86</v>
      </c>
      <c r="D494" s="62">
        <v>23.21</v>
      </c>
    </row>
    <row r="495" spans="1:4">
      <c r="A495" s="57">
        <v>90703</v>
      </c>
      <c r="B495" s="58" t="s">
        <v>980</v>
      </c>
      <c r="C495" s="61" t="s">
        <v>86</v>
      </c>
      <c r="D495" s="62">
        <v>26.67</v>
      </c>
    </row>
    <row r="496" spans="1:4">
      <c r="A496" s="57">
        <v>90800</v>
      </c>
      <c r="B496" s="58" t="s">
        <v>981</v>
      </c>
      <c r="C496" s="59"/>
      <c r="D496" s="60"/>
    </row>
    <row r="497" spans="1:4" ht="30">
      <c r="A497" s="57">
        <v>90900</v>
      </c>
      <c r="B497" s="58" t="s">
        <v>982</v>
      </c>
      <c r="C497" s="59"/>
      <c r="D497" s="60"/>
    </row>
    <row r="498" spans="1:4" ht="30">
      <c r="A498" s="57">
        <v>91000</v>
      </c>
      <c r="B498" s="58" t="s">
        <v>983</v>
      </c>
      <c r="C498" s="59"/>
      <c r="D498" s="60"/>
    </row>
    <row r="499" spans="1:4">
      <c r="A499" s="57">
        <v>91100</v>
      </c>
      <c r="B499" s="58" t="s">
        <v>984</v>
      </c>
      <c r="C499" s="59"/>
      <c r="D499" s="60"/>
    </row>
    <row r="500" spans="1:4">
      <c r="A500" s="57">
        <v>91101</v>
      </c>
      <c r="B500" s="58" t="s">
        <v>985</v>
      </c>
      <c r="C500" s="61" t="s">
        <v>86</v>
      </c>
      <c r="D500" s="62">
        <v>13.83</v>
      </c>
    </row>
    <row r="501" spans="1:4">
      <c r="A501" s="57">
        <v>91102</v>
      </c>
      <c r="B501" s="58" t="s">
        <v>986</v>
      </c>
      <c r="C501" s="61" t="s">
        <v>86</v>
      </c>
      <c r="D501" s="62">
        <v>17.440000000000001</v>
      </c>
    </row>
    <row r="502" spans="1:4">
      <c r="A502" s="57">
        <v>91103</v>
      </c>
      <c r="B502" s="58" t="s">
        <v>987</v>
      </c>
      <c r="C502" s="61" t="s">
        <v>86</v>
      </c>
      <c r="D502" s="62">
        <v>21.25</v>
      </c>
    </row>
    <row r="503" spans="1:4">
      <c r="A503" s="57">
        <v>91104</v>
      </c>
      <c r="B503" s="58" t="s">
        <v>988</v>
      </c>
      <c r="C503" s="61" t="s">
        <v>86</v>
      </c>
      <c r="D503" s="62">
        <v>25.04</v>
      </c>
    </row>
    <row r="504" spans="1:4">
      <c r="A504" s="57">
        <v>91105</v>
      </c>
      <c r="B504" s="58" t="s">
        <v>989</v>
      </c>
      <c r="C504" s="61" t="s">
        <v>86</v>
      </c>
      <c r="D504" s="62">
        <v>28.66</v>
      </c>
    </row>
    <row r="505" spans="1:4">
      <c r="A505" s="57">
        <v>91106</v>
      </c>
      <c r="B505" s="58" t="s">
        <v>990</v>
      </c>
      <c r="C505" s="61" t="s">
        <v>86</v>
      </c>
      <c r="D505" s="62">
        <v>32.53</v>
      </c>
    </row>
    <row r="506" spans="1:4">
      <c r="A506" s="57">
        <v>91107</v>
      </c>
      <c r="B506" s="58" t="s">
        <v>991</v>
      </c>
      <c r="C506" s="61" t="s">
        <v>86</v>
      </c>
      <c r="D506" s="62">
        <v>36.340000000000003</v>
      </c>
    </row>
    <row r="507" spans="1:4">
      <c r="A507" s="57">
        <v>91108</v>
      </c>
      <c r="B507" s="58" t="s">
        <v>992</v>
      </c>
      <c r="C507" s="61" t="s">
        <v>86</v>
      </c>
      <c r="D507" s="62">
        <v>40.159999999999997</v>
      </c>
    </row>
    <row r="508" spans="1:4">
      <c r="A508" s="57">
        <v>91109</v>
      </c>
      <c r="B508" s="58" t="s">
        <v>993</v>
      </c>
      <c r="C508" s="61" t="s">
        <v>86</v>
      </c>
      <c r="D508" s="62">
        <v>47.82</v>
      </c>
    </row>
    <row r="509" spans="1:4">
      <c r="A509" s="57">
        <v>91110</v>
      </c>
      <c r="B509" s="58" t="s">
        <v>994</v>
      </c>
      <c r="C509" s="61" t="s">
        <v>86</v>
      </c>
      <c r="D509" s="62">
        <v>59.31</v>
      </c>
    </row>
    <row r="510" spans="1:4">
      <c r="A510" s="57">
        <v>91200</v>
      </c>
      <c r="B510" s="58" t="s">
        <v>995</v>
      </c>
      <c r="C510" s="59"/>
      <c r="D510" s="60"/>
    </row>
    <row r="511" spans="1:4">
      <c r="A511" s="57">
        <v>91201</v>
      </c>
      <c r="B511" s="58" t="s">
        <v>996</v>
      </c>
      <c r="C511" s="61" t="s">
        <v>86</v>
      </c>
      <c r="D511" s="62">
        <v>15.26</v>
      </c>
    </row>
    <row r="512" spans="1:4">
      <c r="A512" s="57">
        <v>91202</v>
      </c>
      <c r="B512" s="58" t="s">
        <v>997</v>
      </c>
      <c r="C512" s="61" t="s">
        <v>86</v>
      </c>
      <c r="D512" s="62">
        <v>25.62</v>
      </c>
    </row>
    <row r="513" spans="1:4">
      <c r="A513" s="57">
        <v>91203</v>
      </c>
      <c r="B513" s="58" t="s">
        <v>998</v>
      </c>
      <c r="C513" s="61" t="s">
        <v>86</v>
      </c>
      <c r="D513" s="62">
        <v>42.57</v>
      </c>
    </row>
    <row r="514" spans="1:4">
      <c r="A514" s="57">
        <v>91204</v>
      </c>
      <c r="B514" s="58" t="s">
        <v>999</v>
      </c>
      <c r="C514" s="61" t="s">
        <v>86</v>
      </c>
      <c r="D514" s="62">
        <v>54.66</v>
      </c>
    </row>
    <row r="515" spans="1:4">
      <c r="A515" s="57">
        <v>91205</v>
      </c>
      <c r="B515" s="58" t="s">
        <v>1000</v>
      </c>
      <c r="C515" s="61" t="s">
        <v>86</v>
      </c>
      <c r="D515" s="62">
        <v>66.78</v>
      </c>
    </row>
    <row r="516" spans="1:4">
      <c r="A516" s="57">
        <v>91206</v>
      </c>
      <c r="B516" s="58" t="s">
        <v>1001</v>
      </c>
      <c r="C516" s="61" t="s">
        <v>86</v>
      </c>
      <c r="D516" s="62">
        <v>79.78</v>
      </c>
    </row>
    <row r="517" spans="1:4">
      <c r="A517" s="57">
        <v>91207</v>
      </c>
      <c r="B517" s="58" t="s">
        <v>1002</v>
      </c>
      <c r="C517" s="61" t="s">
        <v>86</v>
      </c>
      <c r="D517" s="62">
        <v>92.12</v>
      </c>
    </row>
    <row r="518" spans="1:4">
      <c r="A518" s="57">
        <v>91208</v>
      </c>
      <c r="B518" s="58" t="s">
        <v>1003</v>
      </c>
      <c r="C518" s="61" t="s">
        <v>86</v>
      </c>
      <c r="D518" s="62">
        <v>105.58</v>
      </c>
    </row>
    <row r="519" spans="1:4">
      <c r="A519" s="57">
        <v>91209</v>
      </c>
      <c r="B519" s="58" t="s">
        <v>1004</v>
      </c>
      <c r="C519" s="61" t="s">
        <v>86</v>
      </c>
      <c r="D519" s="62">
        <v>119.96</v>
      </c>
    </row>
    <row r="520" spans="1:4">
      <c r="A520" s="57">
        <v>91210</v>
      </c>
      <c r="B520" s="58" t="s">
        <v>1005</v>
      </c>
      <c r="C520" s="61" t="s">
        <v>86</v>
      </c>
      <c r="D520" s="62">
        <v>148.72</v>
      </c>
    </row>
    <row r="521" spans="1:4">
      <c r="A521" s="57">
        <v>91211</v>
      </c>
      <c r="B521" s="58" t="s">
        <v>1006</v>
      </c>
      <c r="C521" s="61" t="s">
        <v>86</v>
      </c>
      <c r="D521" s="62">
        <v>197.66</v>
      </c>
    </row>
    <row r="522" spans="1:4" ht="30">
      <c r="A522" s="57">
        <v>91300</v>
      </c>
      <c r="B522" s="58" t="s">
        <v>156</v>
      </c>
      <c r="C522" s="59"/>
      <c r="D522" s="60"/>
    </row>
    <row r="523" spans="1:4">
      <c r="A523" s="57">
        <v>91301</v>
      </c>
      <c r="B523" s="58" t="s">
        <v>1007</v>
      </c>
      <c r="C523" s="61" t="s">
        <v>158</v>
      </c>
      <c r="D523" s="62">
        <v>62.51</v>
      </c>
    </row>
    <row r="524" spans="1:4">
      <c r="A524" s="57">
        <v>91302</v>
      </c>
      <c r="B524" s="58" t="s">
        <v>159</v>
      </c>
      <c r="C524" s="61" t="s">
        <v>160</v>
      </c>
      <c r="D524" s="62">
        <v>2.93</v>
      </c>
    </row>
    <row r="525" spans="1:4" ht="30">
      <c r="A525" s="57">
        <v>91400</v>
      </c>
      <c r="B525" s="58" t="s">
        <v>1008</v>
      </c>
      <c r="C525" s="59"/>
      <c r="D525" s="60"/>
    </row>
    <row r="526" spans="1:4" ht="30">
      <c r="A526" s="57">
        <v>91401</v>
      </c>
      <c r="B526" s="58" t="s">
        <v>1009</v>
      </c>
      <c r="C526" s="61" t="s">
        <v>86</v>
      </c>
      <c r="D526" s="62">
        <v>0.14000000000000001</v>
      </c>
    </row>
    <row r="527" spans="1:4" ht="30">
      <c r="A527" s="57">
        <v>91402</v>
      </c>
      <c r="B527" s="58" t="s">
        <v>1010</v>
      </c>
      <c r="C527" s="61" t="s">
        <v>86</v>
      </c>
      <c r="D527" s="62">
        <v>0.28999999999999998</v>
      </c>
    </row>
    <row r="528" spans="1:4" ht="30">
      <c r="A528" s="57">
        <v>91403</v>
      </c>
      <c r="B528" s="58" t="s">
        <v>1011</v>
      </c>
      <c r="C528" s="61" t="s">
        <v>86</v>
      </c>
      <c r="D528" s="62">
        <v>0.4</v>
      </c>
    </row>
    <row r="529" spans="1:4" ht="30">
      <c r="A529" s="57">
        <v>91404</v>
      </c>
      <c r="B529" s="58" t="s">
        <v>1012</v>
      </c>
      <c r="C529" s="61" t="s">
        <v>86</v>
      </c>
      <c r="D529" s="62">
        <v>0.44</v>
      </c>
    </row>
    <row r="530" spans="1:4" ht="30">
      <c r="A530" s="57">
        <v>91405</v>
      </c>
      <c r="B530" s="58" t="s">
        <v>1013</v>
      </c>
      <c r="C530" s="61" t="s">
        <v>86</v>
      </c>
      <c r="D530" s="62">
        <v>0.67</v>
      </c>
    </row>
    <row r="531" spans="1:4" ht="30">
      <c r="A531" s="57">
        <v>91406</v>
      </c>
      <c r="B531" s="58" t="s">
        <v>1014</v>
      </c>
      <c r="C531" s="61" t="s">
        <v>86</v>
      </c>
      <c r="D531" s="62">
        <v>0.89</v>
      </c>
    </row>
    <row r="532" spans="1:4" ht="30">
      <c r="A532" s="57">
        <v>91407</v>
      </c>
      <c r="B532" s="58" t="s">
        <v>1015</v>
      </c>
      <c r="C532" s="61" t="s">
        <v>86</v>
      </c>
      <c r="D532" s="62">
        <v>1.1200000000000001</v>
      </c>
    </row>
    <row r="533" spans="1:4" ht="30">
      <c r="A533" s="57">
        <v>91408</v>
      </c>
      <c r="B533" s="58" t="s">
        <v>1016</v>
      </c>
      <c r="C533" s="61" t="s">
        <v>86</v>
      </c>
      <c r="D533" s="62">
        <v>1.34</v>
      </c>
    </row>
    <row r="534" spans="1:4" ht="30">
      <c r="A534" s="57">
        <v>91409</v>
      </c>
      <c r="B534" s="58" t="s">
        <v>1017</v>
      </c>
      <c r="C534" s="61" t="s">
        <v>86</v>
      </c>
      <c r="D534" s="62">
        <v>1.56</v>
      </c>
    </row>
    <row r="535" spans="1:4" ht="30">
      <c r="A535" s="57">
        <v>91410</v>
      </c>
      <c r="B535" s="58" t="s">
        <v>1018</v>
      </c>
      <c r="C535" s="61" t="s">
        <v>86</v>
      </c>
      <c r="D535" s="62">
        <v>1.77</v>
      </c>
    </row>
    <row r="536" spans="1:4" ht="30">
      <c r="A536" s="57">
        <v>91411</v>
      </c>
      <c r="B536" s="58" t="s">
        <v>1019</v>
      </c>
      <c r="C536" s="61" t="s">
        <v>86</v>
      </c>
      <c r="D536" s="62">
        <v>1.9</v>
      </c>
    </row>
    <row r="537" spans="1:4" ht="30">
      <c r="A537" s="57">
        <v>91412</v>
      </c>
      <c r="B537" s="58" t="s">
        <v>1020</v>
      </c>
      <c r="C537" s="61" t="s">
        <v>86</v>
      </c>
      <c r="D537" s="62">
        <v>2.0299999999999998</v>
      </c>
    </row>
    <row r="538" spans="1:4" ht="30">
      <c r="A538" s="57">
        <v>91413</v>
      </c>
      <c r="B538" s="58" t="s">
        <v>1021</v>
      </c>
      <c r="C538" s="61" t="s">
        <v>86</v>
      </c>
      <c r="D538" s="62">
        <v>2.16</v>
      </c>
    </row>
    <row r="539" spans="1:4" ht="30">
      <c r="A539" s="57">
        <v>91414</v>
      </c>
      <c r="B539" s="58" t="s">
        <v>1022</v>
      </c>
      <c r="C539" s="61" t="s">
        <v>86</v>
      </c>
      <c r="D539" s="62">
        <v>2.29</v>
      </c>
    </row>
    <row r="540" spans="1:4" ht="30">
      <c r="A540" s="57">
        <v>91415</v>
      </c>
      <c r="B540" s="58" t="s">
        <v>1023</v>
      </c>
      <c r="C540" s="61" t="s">
        <v>86</v>
      </c>
      <c r="D540" s="62">
        <v>2.42</v>
      </c>
    </row>
    <row r="541" spans="1:4" ht="30">
      <c r="A541" s="57">
        <v>91416</v>
      </c>
      <c r="B541" s="58" t="s">
        <v>1024</v>
      </c>
      <c r="C541" s="61" t="s">
        <v>86</v>
      </c>
      <c r="D541" s="62">
        <v>2.54</v>
      </c>
    </row>
    <row r="542" spans="1:4" ht="30">
      <c r="A542" s="57">
        <v>91500</v>
      </c>
      <c r="B542" s="58" t="s">
        <v>1025</v>
      </c>
      <c r="C542" s="59"/>
      <c r="D542" s="60"/>
    </row>
    <row r="543" spans="1:4" ht="30">
      <c r="A543" s="57">
        <v>91501</v>
      </c>
      <c r="B543" s="58" t="s">
        <v>1026</v>
      </c>
      <c r="C543" s="63" t="s">
        <v>1027</v>
      </c>
      <c r="D543" s="62">
        <v>3.21</v>
      </c>
    </row>
    <row r="544" spans="1:4" ht="30">
      <c r="A544" s="57">
        <v>91502</v>
      </c>
      <c r="B544" s="58" t="s">
        <v>1028</v>
      </c>
      <c r="C544" s="63" t="s">
        <v>1027</v>
      </c>
      <c r="D544" s="62">
        <v>4</v>
      </c>
    </row>
    <row r="545" spans="1:4" ht="30">
      <c r="A545" s="57">
        <v>91503</v>
      </c>
      <c r="B545" s="58" t="s">
        <v>1029</v>
      </c>
      <c r="C545" s="63" t="s">
        <v>1027</v>
      </c>
      <c r="D545" s="62">
        <v>4.5</v>
      </c>
    </row>
    <row r="546" spans="1:4" ht="30">
      <c r="A546" s="57">
        <v>91504</v>
      </c>
      <c r="B546" s="58" t="s">
        <v>1030</v>
      </c>
      <c r="C546" s="63" t="s">
        <v>1027</v>
      </c>
      <c r="D546" s="62">
        <v>5.79</v>
      </c>
    </row>
    <row r="547" spans="1:4" ht="30">
      <c r="A547" s="57">
        <v>91505</v>
      </c>
      <c r="B547" s="58" t="s">
        <v>1031</v>
      </c>
      <c r="C547" s="63" t="s">
        <v>1027</v>
      </c>
      <c r="D547" s="62">
        <v>7.47</v>
      </c>
    </row>
    <row r="548" spans="1:4" ht="30">
      <c r="A548" s="57">
        <v>91506</v>
      </c>
      <c r="B548" s="58" t="s">
        <v>1032</v>
      </c>
      <c r="C548" s="63" t="s">
        <v>1027</v>
      </c>
      <c r="D548" s="62">
        <v>9.77</v>
      </c>
    </row>
    <row r="549" spans="1:4" ht="30">
      <c r="A549" s="57">
        <v>91507</v>
      </c>
      <c r="B549" s="58" t="s">
        <v>1033</v>
      </c>
      <c r="C549" s="63" t="s">
        <v>1027</v>
      </c>
      <c r="D549" s="62">
        <v>12.72</v>
      </c>
    </row>
    <row r="550" spans="1:4" ht="30">
      <c r="A550" s="57">
        <v>91508</v>
      </c>
      <c r="B550" s="58" t="s">
        <v>1034</v>
      </c>
      <c r="C550" s="63" t="s">
        <v>1027</v>
      </c>
      <c r="D550" s="62">
        <v>16.46</v>
      </c>
    </row>
    <row r="551" spans="1:4" ht="30">
      <c r="A551" s="57">
        <v>91509</v>
      </c>
      <c r="B551" s="58" t="s">
        <v>1035</v>
      </c>
      <c r="C551" s="63" t="s">
        <v>1027</v>
      </c>
      <c r="D551" s="62">
        <v>21.46</v>
      </c>
    </row>
    <row r="552" spans="1:4" ht="30">
      <c r="A552" s="57">
        <v>91510</v>
      </c>
      <c r="B552" s="58" t="s">
        <v>1036</v>
      </c>
      <c r="C552" s="63" t="s">
        <v>1027</v>
      </c>
      <c r="D552" s="62">
        <v>27.89</v>
      </c>
    </row>
    <row r="553" spans="1:4" ht="30">
      <c r="A553" s="57">
        <v>91511</v>
      </c>
      <c r="B553" s="58" t="s">
        <v>1036</v>
      </c>
      <c r="C553" s="63" t="s">
        <v>1027</v>
      </c>
      <c r="D553" s="62">
        <v>46.95</v>
      </c>
    </row>
    <row r="554" spans="1:4" ht="30">
      <c r="A554" s="57">
        <v>91512</v>
      </c>
      <c r="B554" s="58" t="s">
        <v>1036</v>
      </c>
      <c r="C554" s="63" t="s">
        <v>1027</v>
      </c>
      <c r="D554" s="62">
        <v>79.349999999999994</v>
      </c>
    </row>
    <row r="555" spans="1:4" ht="30">
      <c r="A555" s="57">
        <v>91513</v>
      </c>
      <c r="B555" s="58" t="s">
        <v>1036</v>
      </c>
      <c r="C555" s="63" t="s">
        <v>1027</v>
      </c>
      <c r="D555" s="62">
        <v>134.65</v>
      </c>
    </row>
    <row r="556" spans="1:4" ht="30">
      <c r="A556" s="57">
        <v>91514</v>
      </c>
      <c r="B556" s="58" t="s">
        <v>1036</v>
      </c>
      <c r="C556" s="63" t="s">
        <v>1027</v>
      </c>
      <c r="D556" s="62">
        <v>226.8</v>
      </c>
    </row>
    <row r="557" spans="1:4" ht="30">
      <c r="A557" s="57">
        <v>91515</v>
      </c>
      <c r="B557" s="58" t="s">
        <v>1036</v>
      </c>
      <c r="C557" s="63" t="s">
        <v>1027</v>
      </c>
      <c r="D557" s="62">
        <v>383.18</v>
      </c>
    </row>
    <row r="558" spans="1:4" ht="30">
      <c r="A558" s="57">
        <v>91516</v>
      </c>
      <c r="B558" s="58" t="s">
        <v>1036</v>
      </c>
      <c r="C558" s="63" t="s">
        <v>1027</v>
      </c>
      <c r="D558" s="62">
        <v>647.66</v>
      </c>
    </row>
    <row r="559" spans="1:4" ht="30">
      <c r="A559" s="57">
        <v>91600</v>
      </c>
      <c r="B559" s="58" t="s">
        <v>1037</v>
      </c>
      <c r="C559" s="59"/>
      <c r="D559" s="60"/>
    </row>
    <row r="560" spans="1:4" ht="30">
      <c r="A560" s="57">
        <v>91601</v>
      </c>
      <c r="B560" s="58" t="s">
        <v>1038</v>
      </c>
      <c r="C560" s="61" t="s">
        <v>86</v>
      </c>
      <c r="D560" s="62">
        <v>0.14000000000000001</v>
      </c>
    </row>
    <row r="561" spans="1:4" ht="30">
      <c r="A561" s="57">
        <v>91602</v>
      </c>
      <c r="B561" s="58" t="s">
        <v>1039</v>
      </c>
      <c r="C561" s="61" t="s">
        <v>86</v>
      </c>
      <c r="D561" s="62">
        <v>0.22</v>
      </c>
    </row>
    <row r="562" spans="1:4" ht="30">
      <c r="A562" s="57">
        <v>91603</v>
      </c>
      <c r="B562" s="58" t="s">
        <v>1040</v>
      </c>
      <c r="C562" s="61" t="s">
        <v>86</v>
      </c>
      <c r="D562" s="62">
        <v>0.28999999999999998</v>
      </c>
    </row>
    <row r="563" spans="1:4" ht="30">
      <c r="A563" s="57">
        <v>91604</v>
      </c>
      <c r="B563" s="58" t="s">
        <v>1041</v>
      </c>
      <c r="C563" s="61" t="s">
        <v>86</v>
      </c>
      <c r="D563" s="62">
        <v>0.37</v>
      </c>
    </row>
    <row r="564" spans="1:4" ht="30">
      <c r="A564" s="57">
        <v>91605</v>
      </c>
      <c r="B564" s="58" t="s">
        <v>1042</v>
      </c>
      <c r="C564" s="61" t="s">
        <v>86</v>
      </c>
      <c r="D564" s="62">
        <v>0.43</v>
      </c>
    </row>
    <row r="565" spans="1:4" ht="30">
      <c r="A565" s="57">
        <v>91606</v>
      </c>
      <c r="B565" s="58" t="s">
        <v>1043</v>
      </c>
      <c r="C565" s="61" t="s">
        <v>86</v>
      </c>
      <c r="D565" s="62">
        <v>0.51</v>
      </c>
    </row>
    <row r="566" spans="1:4" ht="30">
      <c r="A566" s="57">
        <v>91607</v>
      </c>
      <c r="B566" s="58" t="s">
        <v>1044</v>
      </c>
      <c r="C566" s="61" t="s">
        <v>86</v>
      </c>
      <c r="D566" s="62">
        <v>0.57999999999999996</v>
      </c>
    </row>
    <row r="567" spans="1:4" ht="30">
      <c r="A567" s="57">
        <v>91608</v>
      </c>
      <c r="B567" s="58" t="s">
        <v>1045</v>
      </c>
      <c r="C567" s="61" t="s">
        <v>86</v>
      </c>
      <c r="D567" s="62">
        <v>0.65</v>
      </c>
    </row>
    <row r="568" spans="1:4" ht="30">
      <c r="A568" s="57">
        <v>91609</v>
      </c>
      <c r="B568" s="58" t="s">
        <v>1046</v>
      </c>
      <c r="C568" s="61" t="s">
        <v>86</v>
      </c>
      <c r="D568" s="62">
        <v>0.72</v>
      </c>
    </row>
    <row r="569" spans="1:4" ht="30">
      <c r="A569" s="57">
        <v>91610</v>
      </c>
      <c r="B569" s="58" t="s">
        <v>1047</v>
      </c>
      <c r="C569" s="61" t="s">
        <v>86</v>
      </c>
      <c r="D569" s="62">
        <v>0.8</v>
      </c>
    </row>
    <row r="570" spans="1:4" ht="30">
      <c r="A570" s="57">
        <v>91611</v>
      </c>
      <c r="B570" s="58" t="s">
        <v>1048</v>
      </c>
      <c r="C570" s="61" t="s">
        <v>86</v>
      </c>
      <c r="D570" s="62">
        <v>0.87</v>
      </c>
    </row>
    <row r="571" spans="1:4" ht="30">
      <c r="A571" s="57">
        <v>91612</v>
      </c>
      <c r="B571" s="58" t="s">
        <v>1049</v>
      </c>
      <c r="C571" s="61" t="s">
        <v>86</v>
      </c>
      <c r="D571" s="62">
        <v>1.01</v>
      </c>
    </row>
    <row r="572" spans="1:4" ht="30">
      <c r="A572" s="57">
        <v>91613</v>
      </c>
      <c r="B572" s="58" t="s">
        <v>1050</v>
      </c>
      <c r="C572" s="61" t="s">
        <v>86</v>
      </c>
      <c r="D572" s="62">
        <v>1.1599999999999999</v>
      </c>
    </row>
    <row r="573" spans="1:4" ht="30">
      <c r="A573" s="57">
        <v>91614</v>
      </c>
      <c r="B573" s="58" t="s">
        <v>1051</v>
      </c>
      <c r="C573" s="61" t="s">
        <v>86</v>
      </c>
      <c r="D573" s="62">
        <v>1.3</v>
      </c>
    </row>
    <row r="574" spans="1:4" ht="30">
      <c r="A574" s="57">
        <v>91615</v>
      </c>
      <c r="B574" s="58" t="s">
        <v>1052</v>
      </c>
      <c r="C574" s="61" t="s">
        <v>86</v>
      </c>
      <c r="D574" s="62">
        <v>1.44</v>
      </c>
    </row>
    <row r="575" spans="1:4" ht="30">
      <c r="A575" s="57">
        <v>91616</v>
      </c>
      <c r="B575" s="58" t="s">
        <v>1053</v>
      </c>
      <c r="C575" s="61" t="s">
        <v>86</v>
      </c>
      <c r="D575" s="62">
        <v>1.59</v>
      </c>
    </row>
    <row r="576" spans="1:4" ht="30">
      <c r="A576" s="57">
        <v>91617</v>
      </c>
      <c r="B576" s="58" t="s">
        <v>1054</v>
      </c>
      <c r="C576" s="61" t="s">
        <v>86</v>
      </c>
      <c r="D576" s="62">
        <v>1.73</v>
      </c>
    </row>
    <row r="577" spans="1:4">
      <c r="A577" s="57">
        <v>91700</v>
      </c>
      <c r="B577" s="58" t="s">
        <v>1055</v>
      </c>
      <c r="C577" s="59"/>
      <c r="D577" s="60"/>
    </row>
    <row r="578" spans="1:4" ht="30">
      <c r="A578" s="57">
        <v>91701</v>
      </c>
      <c r="B578" s="58" t="s">
        <v>1056</v>
      </c>
      <c r="C578" s="63" t="s">
        <v>1027</v>
      </c>
      <c r="D578" s="62">
        <v>3.21</v>
      </c>
    </row>
    <row r="579" spans="1:4" ht="30">
      <c r="A579" s="57">
        <v>91702</v>
      </c>
      <c r="B579" s="58" t="s">
        <v>1057</v>
      </c>
      <c r="C579" s="63" t="s">
        <v>1027</v>
      </c>
      <c r="D579" s="62">
        <v>3.86</v>
      </c>
    </row>
    <row r="580" spans="1:4" ht="30">
      <c r="A580" s="57">
        <v>91703</v>
      </c>
      <c r="B580" s="58" t="s">
        <v>1058</v>
      </c>
      <c r="C580" s="63" t="s">
        <v>1027</v>
      </c>
      <c r="D580" s="62">
        <v>4.18</v>
      </c>
    </row>
    <row r="581" spans="1:4" ht="30">
      <c r="A581" s="57">
        <v>91704</v>
      </c>
      <c r="B581" s="58" t="s">
        <v>1059</v>
      </c>
      <c r="C581" s="63" t="s">
        <v>1027</v>
      </c>
      <c r="D581" s="62">
        <v>4.5</v>
      </c>
    </row>
    <row r="582" spans="1:4" ht="30">
      <c r="A582" s="57">
        <v>91705</v>
      </c>
      <c r="B582" s="58" t="s">
        <v>1060</v>
      </c>
      <c r="C582" s="63" t="s">
        <v>1027</v>
      </c>
      <c r="D582" s="62">
        <v>4.82</v>
      </c>
    </row>
    <row r="583" spans="1:4" ht="30">
      <c r="A583" s="57">
        <v>91706</v>
      </c>
      <c r="B583" s="58" t="s">
        <v>1061</v>
      </c>
      <c r="C583" s="63" t="s">
        <v>1027</v>
      </c>
      <c r="D583" s="62">
        <v>5.14</v>
      </c>
    </row>
    <row r="584" spans="1:4" ht="30">
      <c r="A584" s="57">
        <v>91707</v>
      </c>
      <c r="B584" s="58" t="s">
        <v>1062</v>
      </c>
      <c r="C584" s="63" t="s">
        <v>1027</v>
      </c>
      <c r="D584" s="62">
        <v>5.46</v>
      </c>
    </row>
    <row r="585" spans="1:4" ht="30">
      <c r="A585" s="57">
        <v>91708</v>
      </c>
      <c r="B585" s="58" t="s">
        <v>1063</v>
      </c>
      <c r="C585" s="63" t="s">
        <v>1027</v>
      </c>
      <c r="D585" s="62">
        <v>6.11</v>
      </c>
    </row>
    <row r="586" spans="1:4" ht="30">
      <c r="A586" s="57">
        <v>91709</v>
      </c>
      <c r="B586" s="58" t="s">
        <v>1064</v>
      </c>
      <c r="C586" s="63" t="s">
        <v>1027</v>
      </c>
      <c r="D586" s="62">
        <v>6.43</v>
      </c>
    </row>
    <row r="587" spans="1:4" ht="30">
      <c r="A587" s="57">
        <v>91710</v>
      </c>
      <c r="B587" s="58" t="s">
        <v>1065</v>
      </c>
      <c r="C587" s="63" t="s">
        <v>1027</v>
      </c>
      <c r="D587" s="62">
        <v>8.0399999999999991</v>
      </c>
    </row>
    <row r="588" spans="1:4" ht="30">
      <c r="A588" s="57">
        <v>91711</v>
      </c>
      <c r="B588" s="58" t="s">
        <v>1066</v>
      </c>
      <c r="C588" s="63" t="s">
        <v>1027</v>
      </c>
      <c r="D588" s="62">
        <v>9.64</v>
      </c>
    </row>
    <row r="589" spans="1:4" ht="30">
      <c r="A589" s="57">
        <v>91712</v>
      </c>
      <c r="B589" s="58" t="s">
        <v>1067</v>
      </c>
      <c r="C589" s="63" t="s">
        <v>1027</v>
      </c>
      <c r="D589" s="62">
        <v>11.25</v>
      </c>
    </row>
    <row r="590" spans="1:4" ht="30">
      <c r="A590" s="57">
        <v>91713</v>
      </c>
      <c r="B590" s="58" t="s">
        <v>1068</v>
      </c>
      <c r="C590" s="63" t="s">
        <v>1027</v>
      </c>
      <c r="D590" s="62">
        <v>12.86</v>
      </c>
    </row>
    <row r="591" spans="1:4" ht="30">
      <c r="A591" s="57">
        <v>91714</v>
      </c>
      <c r="B591" s="58" t="s">
        <v>1069</v>
      </c>
      <c r="C591" s="63" t="s">
        <v>1027</v>
      </c>
      <c r="D591" s="62">
        <v>16.07</v>
      </c>
    </row>
    <row r="592" spans="1:4" ht="30">
      <c r="A592" s="57">
        <v>91715</v>
      </c>
      <c r="B592" s="58" t="s">
        <v>1070</v>
      </c>
      <c r="C592" s="63" t="s">
        <v>1027</v>
      </c>
      <c r="D592" s="62">
        <v>19.29</v>
      </c>
    </row>
    <row r="593" spans="1:4" ht="30">
      <c r="A593" s="57">
        <v>91716</v>
      </c>
      <c r="B593" s="58" t="s">
        <v>1071</v>
      </c>
      <c r="C593" s="63" t="s">
        <v>1027</v>
      </c>
      <c r="D593" s="62">
        <v>22.5</v>
      </c>
    </row>
    <row r="594" spans="1:4" ht="30">
      <c r="A594" s="57">
        <v>91717</v>
      </c>
      <c r="B594" s="58" t="s">
        <v>1072</v>
      </c>
      <c r="C594" s="63" t="s">
        <v>1027</v>
      </c>
      <c r="D594" s="62">
        <v>27.32</v>
      </c>
    </row>
    <row r="595" spans="1:4" ht="30">
      <c r="A595" s="57">
        <v>91800</v>
      </c>
      <c r="B595" s="58" t="s">
        <v>1073</v>
      </c>
      <c r="C595" s="59"/>
      <c r="D595" s="60"/>
    </row>
    <row r="596" spans="1:4">
      <c r="A596" s="57">
        <v>91900</v>
      </c>
      <c r="B596" s="58" t="s">
        <v>1074</v>
      </c>
      <c r="C596" s="59"/>
      <c r="D596" s="60"/>
    </row>
    <row r="597" spans="1:4">
      <c r="A597" s="57">
        <v>92000</v>
      </c>
      <c r="B597" s="58" t="s">
        <v>1075</v>
      </c>
      <c r="C597" s="59"/>
      <c r="D597" s="60"/>
    </row>
    <row r="598" spans="1:4">
      <c r="A598" s="57">
        <v>92001</v>
      </c>
      <c r="B598" s="58" t="s">
        <v>1076</v>
      </c>
      <c r="C598" s="61" t="s">
        <v>158</v>
      </c>
      <c r="D598" s="62">
        <v>63.93</v>
      </c>
    </row>
    <row r="599" spans="1:4">
      <c r="A599" s="57">
        <v>92002</v>
      </c>
      <c r="B599" s="58" t="s">
        <v>1077</v>
      </c>
      <c r="C599" s="61" t="s">
        <v>160</v>
      </c>
      <c r="D599" s="62">
        <v>2.93</v>
      </c>
    </row>
    <row r="600" spans="1:4">
      <c r="A600" s="57">
        <v>92100</v>
      </c>
      <c r="B600" s="58" t="s">
        <v>1078</v>
      </c>
      <c r="C600" s="59"/>
      <c r="D600" s="60"/>
    </row>
    <row r="601" spans="1:4" ht="30">
      <c r="A601" s="57">
        <v>92101</v>
      </c>
      <c r="B601" s="58" t="s">
        <v>1079</v>
      </c>
      <c r="C601" s="61" t="s">
        <v>86</v>
      </c>
      <c r="D601" s="62">
        <v>4.7699999999999996</v>
      </c>
    </row>
    <row r="602" spans="1:4" ht="30">
      <c r="A602" s="57">
        <v>92102</v>
      </c>
      <c r="B602" s="58" t="s">
        <v>1080</v>
      </c>
      <c r="C602" s="61" t="s">
        <v>86</v>
      </c>
      <c r="D602" s="62">
        <v>9.99</v>
      </c>
    </row>
    <row r="603" spans="1:4" ht="30">
      <c r="A603" s="57">
        <v>92103</v>
      </c>
      <c r="B603" s="58" t="s">
        <v>1081</v>
      </c>
      <c r="C603" s="61" t="s">
        <v>86</v>
      </c>
      <c r="D603" s="62">
        <v>12.52</v>
      </c>
    </row>
    <row r="604" spans="1:4" ht="30">
      <c r="A604" s="57">
        <v>92104</v>
      </c>
      <c r="B604" s="58" t="s">
        <v>1082</v>
      </c>
      <c r="C604" s="61" t="s">
        <v>86</v>
      </c>
      <c r="D604" s="62">
        <v>14.91</v>
      </c>
    </row>
    <row r="605" spans="1:4">
      <c r="A605" s="64">
        <v>100000</v>
      </c>
      <c r="B605" s="58" t="s">
        <v>1083</v>
      </c>
      <c r="C605" s="59"/>
      <c r="D605" s="60"/>
    </row>
    <row r="606" spans="1:4">
      <c r="A606" s="64">
        <v>100100</v>
      </c>
      <c r="B606" s="58" t="s">
        <v>1084</v>
      </c>
      <c r="C606" s="59"/>
      <c r="D606" s="60"/>
    </row>
    <row r="607" spans="1:4">
      <c r="A607" s="64">
        <v>100101</v>
      </c>
      <c r="B607" s="58" t="s">
        <v>1085</v>
      </c>
      <c r="C607" s="61" t="s">
        <v>133</v>
      </c>
      <c r="D607" s="62">
        <v>14.71</v>
      </c>
    </row>
    <row r="608" spans="1:4" ht="30">
      <c r="A608" s="64">
        <v>100102</v>
      </c>
      <c r="B608" s="58" t="s">
        <v>1086</v>
      </c>
      <c r="C608" s="61" t="s">
        <v>133</v>
      </c>
      <c r="D608" s="62">
        <v>16.600000000000001</v>
      </c>
    </row>
    <row r="609" spans="1:4" ht="30">
      <c r="A609" s="64">
        <v>100103</v>
      </c>
      <c r="B609" s="58" t="s">
        <v>1087</v>
      </c>
      <c r="C609" s="61" t="s">
        <v>133</v>
      </c>
      <c r="D609" s="62">
        <v>9.24</v>
      </c>
    </row>
    <row r="610" spans="1:4">
      <c r="A610" s="64">
        <v>100104</v>
      </c>
      <c r="B610" s="58" t="s">
        <v>1088</v>
      </c>
      <c r="C610" s="61" t="s">
        <v>133</v>
      </c>
      <c r="D610" s="62">
        <v>9.24</v>
      </c>
    </row>
    <row r="611" spans="1:4">
      <c r="A611" s="64">
        <v>100105</v>
      </c>
      <c r="B611" s="58" t="s">
        <v>1089</v>
      </c>
      <c r="C611" s="61" t="s">
        <v>133</v>
      </c>
      <c r="D611" s="62">
        <v>7.11</v>
      </c>
    </row>
    <row r="612" spans="1:4">
      <c r="A612" s="64">
        <v>100106</v>
      </c>
      <c r="B612" s="58" t="s">
        <v>1090</v>
      </c>
      <c r="C612" s="61" t="s">
        <v>133</v>
      </c>
      <c r="D612" s="62">
        <v>7.82</v>
      </c>
    </row>
    <row r="613" spans="1:4">
      <c r="A613" s="64">
        <v>100107</v>
      </c>
      <c r="B613" s="58" t="s">
        <v>1091</v>
      </c>
      <c r="C613" s="61" t="s">
        <v>133</v>
      </c>
      <c r="D613" s="62">
        <v>6.41</v>
      </c>
    </row>
    <row r="614" spans="1:4">
      <c r="A614" s="64">
        <v>100108</v>
      </c>
      <c r="B614" s="58" t="s">
        <v>1092</v>
      </c>
      <c r="C614" s="61" t="s">
        <v>133</v>
      </c>
      <c r="D614" s="62">
        <v>5.7</v>
      </c>
    </row>
    <row r="615" spans="1:4">
      <c r="A615" s="64">
        <v>100109</v>
      </c>
      <c r="B615" s="58" t="s">
        <v>1093</v>
      </c>
      <c r="C615" s="61" t="s">
        <v>86</v>
      </c>
      <c r="D615" s="62">
        <v>4.9800000000000004</v>
      </c>
    </row>
    <row r="616" spans="1:4">
      <c r="A616" s="64">
        <v>100110</v>
      </c>
      <c r="B616" s="58" t="s">
        <v>1094</v>
      </c>
      <c r="C616" s="61" t="s">
        <v>147</v>
      </c>
      <c r="D616" s="62">
        <v>52.83</v>
      </c>
    </row>
    <row r="617" spans="1:4">
      <c r="A617" s="64">
        <v>100111</v>
      </c>
      <c r="B617" s="58" t="s">
        <v>1095</v>
      </c>
      <c r="C617" s="61" t="s">
        <v>133</v>
      </c>
      <c r="D617" s="62">
        <v>4.28</v>
      </c>
    </row>
    <row r="618" spans="1:4">
      <c r="A618" s="64">
        <v>100112</v>
      </c>
      <c r="B618" s="58" t="s">
        <v>1096</v>
      </c>
      <c r="C618" s="61" t="s">
        <v>86</v>
      </c>
      <c r="D618" s="62">
        <v>2.2000000000000002</v>
      </c>
    </row>
    <row r="619" spans="1:4" ht="30">
      <c r="A619" s="64">
        <v>100113</v>
      </c>
      <c r="B619" s="58" t="s">
        <v>1097</v>
      </c>
      <c r="C619" s="61" t="s">
        <v>133</v>
      </c>
      <c r="D619" s="62">
        <v>9.24</v>
      </c>
    </row>
    <row r="620" spans="1:4">
      <c r="A620" s="64">
        <v>100200</v>
      </c>
      <c r="B620" s="58" t="s">
        <v>1098</v>
      </c>
      <c r="C620" s="59"/>
      <c r="D620" s="60"/>
    </row>
    <row r="621" spans="1:4" ht="30">
      <c r="A621" s="64">
        <v>100201</v>
      </c>
      <c r="B621" s="58" t="s">
        <v>1099</v>
      </c>
      <c r="C621" s="61" t="s">
        <v>133</v>
      </c>
      <c r="D621" s="62">
        <v>45.57</v>
      </c>
    </row>
    <row r="622" spans="1:4">
      <c r="A622" s="64">
        <v>100202</v>
      </c>
      <c r="B622" s="58" t="s">
        <v>1100</v>
      </c>
      <c r="C622" s="61" t="s">
        <v>133</v>
      </c>
      <c r="D622" s="62">
        <v>48.81</v>
      </c>
    </row>
    <row r="623" spans="1:4">
      <c r="A623" s="64">
        <v>100203</v>
      </c>
      <c r="B623" s="58" t="s">
        <v>1101</v>
      </c>
      <c r="C623" s="61" t="s">
        <v>133</v>
      </c>
      <c r="D623" s="62">
        <v>38.58</v>
      </c>
    </row>
    <row r="624" spans="1:4">
      <c r="A624" s="64">
        <v>100204</v>
      </c>
      <c r="B624" s="58" t="s">
        <v>1102</v>
      </c>
      <c r="C624" s="61" t="s">
        <v>133</v>
      </c>
      <c r="D624" s="62">
        <v>48.81</v>
      </c>
    </row>
    <row r="625" spans="1:7">
      <c r="A625" s="64">
        <v>100205</v>
      </c>
      <c r="B625" s="58" t="s">
        <v>1103</v>
      </c>
      <c r="C625" s="61" t="s">
        <v>133</v>
      </c>
      <c r="D625" s="62">
        <v>25</v>
      </c>
    </row>
    <row r="626" spans="1:7">
      <c r="A626" s="64">
        <v>100206</v>
      </c>
      <c r="B626" s="58" t="s">
        <v>1104</v>
      </c>
      <c r="C626" s="61" t="s">
        <v>133</v>
      </c>
      <c r="D626" s="62">
        <v>55.71</v>
      </c>
    </row>
    <row r="627" spans="1:7">
      <c r="A627" s="64">
        <v>100207</v>
      </c>
      <c r="B627" s="58" t="s">
        <v>1105</v>
      </c>
      <c r="C627" s="61" t="s">
        <v>133</v>
      </c>
      <c r="D627" s="62">
        <v>41.78</v>
      </c>
    </row>
    <row r="628" spans="1:7">
      <c r="A628" s="64">
        <v>100208</v>
      </c>
      <c r="B628" s="58" t="s">
        <v>1106</v>
      </c>
      <c r="C628" s="61" t="s">
        <v>133</v>
      </c>
      <c r="D628" s="62">
        <v>62.94</v>
      </c>
    </row>
    <row r="629" spans="1:7">
      <c r="A629" s="64">
        <v>100209</v>
      </c>
      <c r="B629" s="58" t="s">
        <v>1107</v>
      </c>
      <c r="C629" s="61" t="s">
        <v>133</v>
      </c>
      <c r="D629" s="62">
        <v>50.37</v>
      </c>
    </row>
    <row r="630" spans="1:7">
      <c r="A630" s="64">
        <v>100210</v>
      </c>
      <c r="B630" s="58" t="s">
        <v>1108</v>
      </c>
      <c r="C630" s="61" t="s">
        <v>133</v>
      </c>
      <c r="D630" s="62">
        <v>41.3</v>
      </c>
    </row>
    <row r="631" spans="1:7">
      <c r="A631" s="64">
        <v>100211</v>
      </c>
      <c r="B631" s="58" t="s">
        <v>1109</v>
      </c>
      <c r="C631" s="61" t="s">
        <v>133</v>
      </c>
      <c r="D631" s="62">
        <v>43.78</v>
      </c>
    </row>
    <row r="632" spans="1:7">
      <c r="A632" s="64">
        <v>100212</v>
      </c>
      <c r="B632" s="58" t="s">
        <v>1110</v>
      </c>
      <c r="C632" s="61" t="s">
        <v>86</v>
      </c>
      <c r="D632" s="62">
        <v>16.07</v>
      </c>
    </row>
    <row r="633" spans="1:7">
      <c r="A633" s="64">
        <v>100213</v>
      </c>
      <c r="B633" s="58" t="s">
        <v>1111</v>
      </c>
      <c r="C633" s="61" t="s">
        <v>86</v>
      </c>
      <c r="D633" s="62">
        <v>21.07</v>
      </c>
    </row>
    <row r="634" spans="1:7">
      <c r="A634" s="64">
        <v>100214</v>
      </c>
      <c r="B634" s="58" t="s">
        <v>1112</v>
      </c>
      <c r="C634" s="61" t="s">
        <v>147</v>
      </c>
      <c r="D634" s="62">
        <v>589.45000000000005</v>
      </c>
    </row>
    <row r="635" spans="1:7">
      <c r="A635" s="64">
        <v>100215</v>
      </c>
      <c r="B635" s="58" t="s">
        <v>1113</v>
      </c>
      <c r="C635" s="61" t="s">
        <v>133</v>
      </c>
      <c r="D635" s="62">
        <v>13.44</v>
      </c>
    </row>
    <row r="636" spans="1:7" ht="30">
      <c r="A636" s="64">
        <v>100216</v>
      </c>
      <c r="B636" s="58" t="s">
        <v>1114</v>
      </c>
      <c r="C636" s="61" t="s">
        <v>133</v>
      </c>
      <c r="D636" s="62">
        <v>45.57</v>
      </c>
    </row>
    <row r="637" spans="1:7">
      <c r="A637" s="64">
        <v>100217</v>
      </c>
      <c r="B637" s="58" t="s">
        <v>1115</v>
      </c>
      <c r="C637" s="61" t="s">
        <v>133</v>
      </c>
      <c r="D637" s="62">
        <v>48.81</v>
      </c>
    </row>
    <row r="638" spans="1:7">
      <c r="A638" s="64">
        <v>100300</v>
      </c>
      <c r="B638" s="58" t="s">
        <v>1116</v>
      </c>
      <c r="C638" s="59"/>
      <c r="D638" s="60"/>
    </row>
    <row r="639" spans="1:7">
      <c r="A639" s="64">
        <v>100302</v>
      </c>
      <c r="B639" s="58" t="s">
        <v>1117</v>
      </c>
      <c r="C639" s="61" t="s">
        <v>147</v>
      </c>
      <c r="D639" s="62">
        <v>471.37</v>
      </c>
    </row>
    <row r="640" spans="1:7">
      <c r="A640" s="65">
        <v>100303</v>
      </c>
      <c r="B640" s="66" t="s">
        <v>1118</v>
      </c>
      <c r="C640" s="67" t="s">
        <v>133</v>
      </c>
      <c r="D640" s="68">
        <v>6.41</v>
      </c>
      <c r="E640" s="69"/>
      <c r="F640" s="69"/>
      <c r="G640" s="69"/>
    </row>
    <row r="641" spans="1:7" ht="30">
      <c r="A641" s="65">
        <v>100306</v>
      </c>
      <c r="B641" s="66" t="s">
        <v>1119</v>
      </c>
      <c r="C641" s="67" t="s">
        <v>147</v>
      </c>
      <c r="D641" s="68">
        <v>367.72</v>
      </c>
      <c r="E641" s="69"/>
      <c r="F641" s="69"/>
      <c r="G641" s="69"/>
    </row>
    <row r="642" spans="1:7">
      <c r="A642" s="65">
        <v>100307</v>
      </c>
      <c r="B642" s="66" t="s">
        <v>1120</v>
      </c>
      <c r="C642" s="67" t="s">
        <v>158</v>
      </c>
      <c r="D642" s="68">
        <v>445.27</v>
      </c>
      <c r="E642" s="69"/>
      <c r="F642" s="69"/>
      <c r="G642" s="69"/>
    </row>
    <row r="643" spans="1:7">
      <c r="A643" s="65">
        <v>100308</v>
      </c>
      <c r="B643" s="66" t="s">
        <v>1121</v>
      </c>
      <c r="C643" s="67" t="s">
        <v>160</v>
      </c>
      <c r="D643" s="68">
        <v>0.5</v>
      </c>
      <c r="E643" s="69"/>
      <c r="F643" s="69"/>
      <c r="G643" s="69"/>
    </row>
    <row r="644" spans="1:7">
      <c r="A644" s="65">
        <v>100309</v>
      </c>
      <c r="B644" s="66" t="s">
        <v>1122</v>
      </c>
      <c r="C644" s="70" t="s">
        <v>622</v>
      </c>
      <c r="D644" s="68">
        <v>1.32</v>
      </c>
      <c r="E644" s="69"/>
      <c r="F644" s="69"/>
      <c r="G644" s="69"/>
    </row>
    <row r="645" spans="1:7">
      <c r="A645" s="65">
        <v>100310</v>
      </c>
      <c r="B645" s="66" t="s">
        <v>1123</v>
      </c>
      <c r="C645" s="70" t="s">
        <v>622</v>
      </c>
      <c r="D645" s="68">
        <v>1.2</v>
      </c>
      <c r="E645" s="69"/>
      <c r="F645" s="69"/>
      <c r="G645" s="69"/>
    </row>
    <row r="646" spans="1:7">
      <c r="A646" s="65">
        <v>100311</v>
      </c>
      <c r="B646" s="66" t="s">
        <v>1124</v>
      </c>
      <c r="C646" s="67" t="s">
        <v>133</v>
      </c>
      <c r="D646" s="68">
        <v>1.8</v>
      </c>
      <c r="E646" s="69"/>
      <c r="F646" s="69"/>
      <c r="G646" s="69"/>
    </row>
    <row r="647" spans="1:7">
      <c r="A647" s="65">
        <v>100312</v>
      </c>
      <c r="B647" s="66" t="s">
        <v>1125</v>
      </c>
      <c r="C647" s="67" t="s">
        <v>158</v>
      </c>
      <c r="D647" s="68">
        <v>456.75</v>
      </c>
      <c r="E647" s="69"/>
      <c r="F647" s="69"/>
      <c r="G647" s="69"/>
    </row>
    <row r="648" spans="1:7" ht="30">
      <c r="A648" s="65">
        <v>100313</v>
      </c>
      <c r="B648" s="66" t="s">
        <v>1126</v>
      </c>
      <c r="C648" s="67" t="s">
        <v>147</v>
      </c>
      <c r="D648" s="68">
        <v>125.97</v>
      </c>
      <c r="E648" s="69"/>
      <c r="F648" s="69"/>
      <c r="G648" s="69"/>
    </row>
    <row r="649" spans="1:7" ht="30">
      <c r="A649" s="65">
        <v>100314</v>
      </c>
      <c r="B649" s="66" t="s">
        <v>1127</v>
      </c>
      <c r="C649" s="67" t="s">
        <v>83</v>
      </c>
      <c r="D649" s="68">
        <v>61.69</v>
      </c>
      <c r="E649" s="69"/>
      <c r="F649" s="69"/>
      <c r="G649" s="69"/>
    </row>
    <row r="650" spans="1:7">
      <c r="A650" s="65">
        <v>100315</v>
      </c>
      <c r="B650" s="66" t="s">
        <v>1128</v>
      </c>
      <c r="C650" s="67" t="s">
        <v>83</v>
      </c>
      <c r="D650" s="68">
        <v>47.98</v>
      </c>
      <c r="E650" s="69"/>
      <c r="F650" s="69"/>
      <c r="G650" s="69"/>
    </row>
    <row r="651" spans="1:7" ht="30">
      <c r="A651" s="65">
        <v>100316</v>
      </c>
      <c r="B651" s="66" t="s">
        <v>1129</v>
      </c>
      <c r="C651" s="67" t="s">
        <v>147</v>
      </c>
      <c r="D651" s="68">
        <v>93.72</v>
      </c>
      <c r="E651" s="69"/>
      <c r="F651" s="69"/>
      <c r="G651" s="69"/>
    </row>
    <row r="652" spans="1:7">
      <c r="A652" s="65">
        <v>100317</v>
      </c>
      <c r="B652" s="66" t="s">
        <v>1130</v>
      </c>
      <c r="C652" s="67" t="s">
        <v>158</v>
      </c>
      <c r="D652" s="68">
        <v>371.25</v>
      </c>
      <c r="E652" s="69"/>
      <c r="F652" s="69"/>
      <c r="G652" s="69"/>
    </row>
    <row r="653" spans="1:7">
      <c r="A653" s="65">
        <v>100400</v>
      </c>
      <c r="B653" s="66" t="s">
        <v>1131</v>
      </c>
      <c r="C653" s="71"/>
      <c r="D653" s="72"/>
      <c r="E653" s="69"/>
      <c r="F653" s="69"/>
      <c r="G653" s="69"/>
    </row>
    <row r="654" spans="1:7">
      <c r="A654" s="65">
        <v>100401</v>
      </c>
      <c r="B654" s="66" t="s">
        <v>1132</v>
      </c>
      <c r="C654" s="67" t="s">
        <v>133</v>
      </c>
      <c r="D654" s="68">
        <v>0.06</v>
      </c>
      <c r="E654" s="69"/>
      <c r="F654" s="69"/>
      <c r="G654" s="69"/>
    </row>
    <row r="655" spans="1:7">
      <c r="A655" s="65">
        <v>100403</v>
      </c>
      <c r="B655" s="66" t="s">
        <v>1133</v>
      </c>
      <c r="C655" s="67" t="s">
        <v>147</v>
      </c>
      <c r="D655" s="68">
        <v>73.040000000000006</v>
      </c>
      <c r="E655" s="69"/>
      <c r="F655" s="69"/>
      <c r="G655" s="69"/>
    </row>
    <row r="656" spans="1:7">
      <c r="A656" s="64">
        <v>100404</v>
      </c>
      <c r="B656" s="58" t="s">
        <v>1134</v>
      </c>
      <c r="C656" s="61" t="s">
        <v>147</v>
      </c>
      <c r="D656" s="62">
        <v>77.52</v>
      </c>
    </row>
    <row r="657" spans="1:4">
      <c r="A657" s="64">
        <v>100405</v>
      </c>
      <c r="B657" s="58" t="s">
        <v>1135</v>
      </c>
      <c r="C657" s="61" t="s">
        <v>147</v>
      </c>
      <c r="D657" s="62">
        <v>42.09</v>
      </c>
    </row>
    <row r="658" spans="1:4">
      <c r="A658" s="64">
        <v>100406</v>
      </c>
      <c r="B658" s="58" t="s">
        <v>1136</v>
      </c>
      <c r="C658" s="61" t="s">
        <v>147</v>
      </c>
      <c r="D658" s="62">
        <v>76.88</v>
      </c>
    </row>
    <row r="659" spans="1:4">
      <c r="A659" s="64">
        <v>100407</v>
      </c>
      <c r="B659" s="58" t="s">
        <v>1137</v>
      </c>
      <c r="C659" s="61" t="s">
        <v>147</v>
      </c>
      <c r="D659" s="62">
        <v>20.12</v>
      </c>
    </row>
    <row r="660" spans="1:4">
      <c r="A660" s="64">
        <v>100500</v>
      </c>
      <c r="B660" s="58" t="s">
        <v>1138</v>
      </c>
      <c r="C660" s="59"/>
      <c r="D660" s="60"/>
    </row>
    <row r="661" spans="1:4" ht="30">
      <c r="A661" s="64">
        <v>100501</v>
      </c>
      <c r="B661" s="58" t="s">
        <v>1139</v>
      </c>
      <c r="C661" s="61" t="s">
        <v>133</v>
      </c>
      <c r="D661" s="62">
        <v>22.12</v>
      </c>
    </row>
    <row r="662" spans="1:4">
      <c r="A662" s="64">
        <v>100502</v>
      </c>
      <c r="B662" s="58" t="s">
        <v>1140</v>
      </c>
      <c r="C662" s="61" t="s">
        <v>133</v>
      </c>
      <c r="D662" s="62">
        <v>30.63</v>
      </c>
    </row>
    <row r="663" spans="1:4">
      <c r="A663" s="64">
        <v>110000</v>
      </c>
      <c r="B663" s="58" t="s">
        <v>1141</v>
      </c>
      <c r="C663" s="59"/>
      <c r="D663" s="60"/>
    </row>
    <row r="664" spans="1:4">
      <c r="A664" s="64">
        <v>110100</v>
      </c>
      <c r="B664" s="58" t="s">
        <v>1142</v>
      </c>
      <c r="C664" s="59"/>
      <c r="D664" s="60"/>
    </row>
    <row r="665" spans="1:4">
      <c r="A665" s="64">
        <v>110101</v>
      </c>
      <c r="B665" s="58" t="s">
        <v>1143</v>
      </c>
      <c r="C665" s="61" t="s">
        <v>83</v>
      </c>
      <c r="D665" s="62">
        <v>28.77</v>
      </c>
    </row>
    <row r="666" spans="1:4">
      <c r="A666" s="64">
        <v>110102</v>
      </c>
      <c r="B666" s="58" t="s">
        <v>1144</v>
      </c>
      <c r="C666" s="61" t="s">
        <v>86</v>
      </c>
      <c r="D666" s="62">
        <v>10.31</v>
      </c>
    </row>
    <row r="667" spans="1:4">
      <c r="A667" s="64">
        <v>110103</v>
      </c>
      <c r="B667" s="58" t="s">
        <v>1145</v>
      </c>
      <c r="C667" s="61" t="s">
        <v>83</v>
      </c>
      <c r="D667" s="62">
        <v>12.36</v>
      </c>
    </row>
    <row r="668" spans="1:4">
      <c r="A668" s="64">
        <v>110104</v>
      </c>
      <c r="B668" s="58" t="s">
        <v>1146</v>
      </c>
      <c r="C668" s="61" t="s">
        <v>83</v>
      </c>
      <c r="D668" s="62">
        <v>11.06</v>
      </c>
    </row>
    <row r="669" spans="1:4">
      <c r="A669" s="64">
        <v>110200</v>
      </c>
      <c r="B669" s="58" t="s">
        <v>1147</v>
      </c>
      <c r="C669" s="59"/>
      <c r="D669" s="60"/>
    </row>
    <row r="670" spans="1:4">
      <c r="A670" s="64">
        <v>110201</v>
      </c>
      <c r="B670" s="58" t="s">
        <v>1148</v>
      </c>
      <c r="C670" s="61" t="s">
        <v>83</v>
      </c>
      <c r="D670" s="62">
        <v>5.55</v>
      </c>
    </row>
    <row r="671" spans="1:4">
      <c r="A671" s="64">
        <v>110202</v>
      </c>
      <c r="B671" s="58" t="s">
        <v>1149</v>
      </c>
      <c r="C671" s="61" t="s">
        <v>83</v>
      </c>
      <c r="D671" s="62">
        <v>5.92</v>
      </c>
    </row>
    <row r="672" spans="1:4" ht="30">
      <c r="A672" s="64">
        <v>110203</v>
      </c>
      <c r="B672" s="58" t="s">
        <v>1150</v>
      </c>
      <c r="C672" s="61" t="s">
        <v>83</v>
      </c>
      <c r="D672" s="62">
        <v>24.3</v>
      </c>
    </row>
    <row r="673" spans="1:4" ht="30">
      <c r="A673" s="64">
        <v>110204</v>
      </c>
      <c r="B673" s="58" t="s">
        <v>1151</v>
      </c>
      <c r="C673" s="61" t="s">
        <v>83</v>
      </c>
      <c r="D673" s="62">
        <v>26.87</v>
      </c>
    </row>
    <row r="674" spans="1:4">
      <c r="A674" s="64">
        <v>110205</v>
      </c>
      <c r="B674" s="58" t="s">
        <v>1152</v>
      </c>
      <c r="C674" s="61" t="s">
        <v>86</v>
      </c>
      <c r="D674" s="62">
        <v>8.18</v>
      </c>
    </row>
    <row r="675" spans="1:4">
      <c r="A675" s="64">
        <v>110206</v>
      </c>
      <c r="B675" s="58" t="s">
        <v>1153</v>
      </c>
      <c r="C675" s="61" t="s">
        <v>86</v>
      </c>
      <c r="D675" s="62">
        <v>8.6999999999999993</v>
      </c>
    </row>
    <row r="676" spans="1:4" ht="30">
      <c r="A676" s="64">
        <v>110209</v>
      </c>
      <c r="B676" s="58" t="s">
        <v>1154</v>
      </c>
      <c r="C676" s="61" t="s">
        <v>83</v>
      </c>
      <c r="D676" s="62">
        <v>142.75</v>
      </c>
    </row>
    <row r="677" spans="1:4" ht="30">
      <c r="A677" s="64">
        <v>110210</v>
      </c>
      <c r="B677" s="58" t="s">
        <v>1155</v>
      </c>
      <c r="C677" s="61" t="s">
        <v>83</v>
      </c>
      <c r="D677" s="62">
        <v>166.92</v>
      </c>
    </row>
    <row r="678" spans="1:4" ht="30">
      <c r="A678" s="64">
        <v>110211</v>
      </c>
      <c r="B678" s="58" t="s">
        <v>1156</v>
      </c>
      <c r="C678" s="61" t="s">
        <v>86</v>
      </c>
      <c r="D678" s="62">
        <v>55.91</v>
      </c>
    </row>
    <row r="679" spans="1:4" ht="30">
      <c r="A679" s="64">
        <v>110212</v>
      </c>
      <c r="B679" s="58" t="s">
        <v>1157</v>
      </c>
      <c r="C679" s="61" t="s">
        <v>86</v>
      </c>
      <c r="D679" s="62">
        <v>80.08</v>
      </c>
    </row>
    <row r="680" spans="1:4">
      <c r="A680" s="64">
        <v>110213</v>
      </c>
      <c r="B680" s="58" t="s">
        <v>1158</v>
      </c>
      <c r="C680" s="61" t="s">
        <v>83</v>
      </c>
      <c r="D680" s="62">
        <v>20.5</v>
      </c>
    </row>
    <row r="681" spans="1:4">
      <c r="A681" s="64">
        <v>110214</v>
      </c>
      <c r="B681" s="58" t="s">
        <v>1159</v>
      </c>
      <c r="C681" s="61" t="s">
        <v>83</v>
      </c>
      <c r="D681" s="62">
        <v>34.9</v>
      </c>
    </row>
    <row r="682" spans="1:4">
      <c r="A682" s="64">
        <v>110215</v>
      </c>
      <c r="B682" s="58" t="s">
        <v>1160</v>
      </c>
      <c r="C682" s="61" t="s">
        <v>83</v>
      </c>
      <c r="D682" s="62">
        <v>73.88</v>
      </c>
    </row>
    <row r="683" spans="1:4">
      <c r="A683" s="64">
        <v>110216</v>
      </c>
      <c r="B683" s="58" t="s">
        <v>1161</v>
      </c>
      <c r="C683" s="61" t="s">
        <v>86</v>
      </c>
      <c r="D683" s="62">
        <v>2.98</v>
      </c>
    </row>
    <row r="684" spans="1:4">
      <c r="A684" s="64">
        <v>110217</v>
      </c>
      <c r="B684" s="58" t="s">
        <v>1162</v>
      </c>
      <c r="C684" s="61" t="s">
        <v>86</v>
      </c>
      <c r="D684" s="62">
        <v>3.29</v>
      </c>
    </row>
    <row r="685" spans="1:4">
      <c r="A685" s="64">
        <v>120000</v>
      </c>
      <c r="B685" s="58" t="s">
        <v>1163</v>
      </c>
      <c r="C685" s="59"/>
      <c r="D685" s="60"/>
    </row>
    <row r="686" spans="1:4">
      <c r="A686" s="64">
        <v>120100</v>
      </c>
      <c r="B686" s="58" t="s">
        <v>1164</v>
      </c>
      <c r="C686" s="59"/>
      <c r="D686" s="60"/>
    </row>
    <row r="687" spans="1:4">
      <c r="A687" s="64">
        <v>120101</v>
      </c>
      <c r="B687" s="58" t="s">
        <v>1165</v>
      </c>
      <c r="C687" s="61" t="s">
        <v>133</v>
      </c>
      <c r="D687" s="62">
        <v>80.86</v>
      </c>
    </row>
    <row r="688" spans="1:4">
      <c r="A688" s="64">
        <v>120102</v>
      </c>
      <c r="B688" s="58" t="s">
        <v>1166</v>
      </c>
      <c r="C688" s="61" t="s">
        <v>133</v>
      </c>
      <c r="D688" s="62">
        <v>157.28</v>
      </c>
    </row>
    <row r="689" spans="1:4">
      <c r="A689" s="64">
        <v>120103</v>
      </c>
      <c r="B689" s="58" t="s">
        <v>1167</v>
      </c>
      <c r="C689" s="61" t="s">
        <v>147</v>
      </c>
      <c r="D689" s="62">
        <v>709.47</v>
      </c>
    </row>
    <row r="690" spans="1:4">
      <c r="A690" s="64">
        <v>120104</v>
      </c>
      <c r="B690" s="58" t="s">
        <v>1168</v>
      </c>
      <c r="C690" s="61" t="s">
        <v>133</v>
      </c>
      <c r="D690" s="62">
        <v>51.78</v>
      </c>
    </row>
    <row r="691" spans="1:4">
      <c r="A691" s="64">
        <v>120105</v>
      </c>
      <c r="B691" s="58" t="s">
        <v>1169</v>
      </c>
      <c r="C691" s="61" t="s">
        <v>133</v>
      </c>
      <c r="D691" s="62">
        <v>79.52</v>
      </c>
    </row>
    <row r="692" spans="1:4">
      <c r="A692" s="64">
        <v>120106</v>
      </c>
      <c r="B692" s="58" t="s">
        <v>1170</v>
      </c>
      <c r="C692" s="61" t="s">
        <v>133</v>
      </c>
      <c r="D692" s="62">
        <v>43.84</v>
      </c>
    </row>
    <row r="693" spans="1:4">
      <c r="A693" s="64">
        <v>120107</v>
      </c>
      <c r="B693" s="58" t="s">
        <v>1171</v>
      </c>
      <c r="C693" s="61" t="s">
        <v>133</v>
      </c>
      <c r="D693" s="62">
        <v>57.13</v>
      </c>
    </row>
    <row r="694" spans="1:4">
      <c r="A694" s="64">
        <v>120108</v>
      </c>
      <c r="B694" s="58" t="s">
        <v>1172</v>
      </c>
      <c r="C694" s="61" t="s">
        <v>133</v>
      </c>
      <c r="D694" s="62">
        <v>59.04</v>
      </c>
    </row>
    <row r="695" spans="1:4">
      <c r="A695" s="64">
        <v>120109</v>
      </c>
      <c r="B695" s="58" t="s">
        <v>1173</v>
      </c>
      <c r="C695" s="61" t="s">
        <v>147</v>
      </c>
      <c r="D695" s="62">
        <v>431.96</v>
      </c>
    </row>
    <row r="696" spans="1:4">
      <c r="A696" s="64">
        <v>120110</v>
      </c>
      <c r="B696" s="58" t="s">
        <v>1174</v>
      </c>
      <c r="C696" s="61" t="s">
        <v>133</v>
      </c>
      <c r="D696" s="62">
        <v>114.89</v>
      </c>
    </row>
    <row r="697" spans="1:4">
      <c r="A697" s="64">
        <v>120111</v>
      </c>
      <c r="B697" s="58" t="s">
        <v>1175</v>
      </c>
      <c r="C697" s="61" t="s">
        <v>133</v>
      </c>
      <c r="D697" s="62">
        <v>392.24</v>
      </c>
    </row>
    <row r="698" spans="1:4">
      <c r="A698" s="64">
        <v>120112</v>
      </c>
      <c r="B698" s="58" t="s">
        <v>1176</v>
      </c>
      <c r="C698" s="61" t="s">
        <v>147</v>
      </c>
      <c r="D698" s="62">
        <v>384.62</v>
      </c>
    </row>
    <row r="699" spans="1:4">
      <c r="A699" s="64">
        <v>120113</v>
      </c>
      <c r="B699" s="58" t="s">
        <v>1177</v>
      </c>
      <c r="C699" s="61" t="s">
        <v>147</v>
      </c>
      <c r="D699" s="62">
        <v>244.07</v>
      </c>
    </row>
    <row r="700" spans="1:4">
      <c r="A700" s="64">
        <v>120114</v>
      </c>
      <c r="B700" s="58" t="s">
        <v>1178</v>
      </c>
      <c r="C700" s="61" t="s">
        <v>133</v>
      </c>
      <c r="D700" s="62">
        <v>87.13</v>
      </c>
    </row>
    <row r="701" spans="1:4">
      <c r="A701" s="64">
        <v>120200</v>
      </c>
      <c r="B701" s="58" t="s">
        <v>1179</v>
      </c>
      <c r="C701" s="59"/>
      <c r="D701" s="60"/>
    </row>
    <row r="702" spans="1:4">
      <c r="A702" s="64">
        <v>120201</v>
      </c>
      <c r="B702" s="58" t="s">
        <v>1180</v>
      </c>
      <c r="C702" s="61" t="s">
        <v>133</v>
      </c>
      <c r="D702" s="62">
        <v>116.38</v>
      </c>
    </row>
    <row r="703" spans="1:4">
      <c r="A703" s="64">
        <v>120202</v>
      </c>
      <c r="B703" s="58" t="s">
        <v>1181</v>
      </c>
      <c r="C703" s="61" t="s">
        <v>133</v>
      </c>
      <c r="D703" s="62">
        <v>129.87</v>
      </c>
    </row>
    <row r="704" spans="1:4">
      <c r="A704" s="64">
        <v>120206</v>
      </c>
      <c r="B704" s="58" t="s">
        <v>1182</v>
      </c>
      <c r="C704" s="61" t="s">
        <v>86</v>
      </c>
      <c r="D704" s="62">
        <v>45.29</v>
      </c>
    </row>
    <row r="705" spans="1:4">
      <c r="A705" s="64">
        <v>120207</v>
      </c>
      <c r="B705" s="58" t="s">
        <v>1183</v>
      </c>
      <c r="C705" s="61" t="s">
        <v>86</v>
      </c>
      <c r="D705" s="62">
        <v>67.58</v>
      </c>
    </row>
    <row r="706" spans="1:4">
      <c r="A706" s="64">
        <v>120208</v>
      </c>
      <c r="B706" s="58" t="s">
        <v>1184</v>
      </c>
      <c r="C706" s="61" t="s">
        <v>86</v>
      </c>
      <c r="D706" s="62">
        <v>29.02</v>
      </c>
    </row>
    <row r="707" spans="1:4">
      <c r="A707" s="64">
        <v>120209</v>
      </c>
      <c r="B707" s="58" t="s">
        <v>1185</v>
      </c>
      <c r="C707" s="61" t="s">
        <v>86</v>
      </c>
      <c r="D707" s="62">
        <v>51.23</v>
      </c>
    </row>
    <row r="708" spans="1:4">
      <c r="A708" s="64">
        <v>120210</v>
      </c>
      <c r="B708" s="58" t="s">
        <v>1186</v>
      </c>
      <c r="C708" s="61" t="s">
        <v>86</v>
      </c>
      <c r="D708" s="62">
        <v>63.49</v>
      </c>
    </row>
    <row r="709" spans="1:4" ht="30">
      <c r="A709" s="64">
        <v>120250</v>
      </c>
      <c r="B709" s="58" t="s">
        <v>1187</v>
      </c>
      <c r="C709" s="61" t="s">
        <v>133</v>
      </c>
      <c r="D709" s="62">
        <v>45.68</v>
      </c>
    </row>
    <row r="710" spans="1:4" ht="30">
      <c r="A710" s="64">
        <v>120251</v>
      </c>
      <c r="B710" s="58" t="s">
        <v>1188</v>
      </c>
      <c r="C710" s="61" t="s">
        <v>133</v>
      </c>
      <c r="D710" s="62">
        <v>76.09</v>
      </c>
    </row>
    <row r="711" spans="1:4">
      <c r="A711" s="64">
        <v>120252</v>
      </c>
      <c r="B711" s="58" t="s">
        <v>1189</v>
      </c>
      <c r="C711" s="61" t="s">
        <v>133</v>
      </c>
      <c r="D711" s="62">
        <v>531.42999999999995</v>
      </c>
    </row>
    <row r="712" spans="1:4" ht="30">
      <c r="A712" s="64">
        <v>120253</v>
      </c>
      <c r="B712" s="58" t="s">
        <v>1190</v>
      </c>
      <c r="C712" s="61" t="s">
        <v>133</v>
      </c>
      <c r="D712" s="62">
        <v>87.44</v>
      </c>
    </row>
    <row r="713" spans="1:4" ht="30">
      <c r="A713" s="64">
        <v>120254</v>
      </c>
      <c r="B713" s="58" t="s">
        <v>1191</v>
      </c>
      <c r="C713" s="61" t="s">
        <v>133</v>
      </c>
      <c r="D713" s="62">
        <v>52.13</v>
      </c>
    </row>
    <row r="714" spans="1:4">
      <c r="A714" s="64">
        <v>120300</v>
      </c>
      <c r="B714" s="58" t="s">
        <v>1192</v>
      </c>
      <c r="C714" s="59"/>
      <c r="D714" s="60"/>
    </row>
    <row r="715" spans="1:4">
      <c r="A715" s="64">
        <v>120302</v>
      </c>
      <c r="B715" s="58" t="s">
        <v>1193</v>
      </c>
      <c r="C715" s="61" t="s">
        <v>133</v>
      </c>
      <c r="D715" s="62">
        <v>398.43</v>
      </c>
    </row>
    <row r="716" spans="1:4">
      <c r="A716" s="64">
        <v>120303</v>
      </c>
      <c r="B716" s="58" t="s">
        <v>1194</v>
      </c>
      <c r="C716" s="61" t="s">
        <v>133</v>
      </c>
      <c r="D716" s="62">
        <v>589.24</v>
      </c>
    </row>
    <row r="717" spans="1:4">
      <c r="A717" s="64">
        <v>120304</v>
      </c>
      <c r="B717" s="58" t="s">
        <v>1195</v>
      </c>
      <c r="C717" s="61" t="s">
        <v>133</v>
      </c>
      <c r="D717" s="62">
        <v>428.62</v>
      </c>
    </row>
    <row r="718" spans="1:4">
      <c r="A718" s="64">
        <v>120305</v>
      </c>
      <c r="B718" s="58" t="s">
        <v>1196</v>
      </c>
      <c r="C718" s="61" t="s">
        <v>133</v>
      </c>
      <c r="D718" s="62">
        <v>516.59</v>
      </c>
    </row>
    <row r="719" spans="1:4">
      <c r="A719" s="64">
        <v>120306</v>
      </c>
      <c r="B719" s="58" t="s">
        <v>1197</v>
      </c>
      <c r="C719" s="61" t="s">
        <v>133</v>
      </c>
      <c r="D719" s="62">
        <v>484.4</v>
      </c>
    </row>
    <row r="720" spans="1:4">
      <c r="A720" s="64">
        <v>120308</v>
      </c>
      <c r="B720" s="58" t="s">
        <v>1198</v>
      </c>
      <c r="C720" s="61" t="s">
        <v>133</v>
      </c>
      <c r="D720" s="62">
        <v>735.26</v>
      </c>
    </row>
    <row r="721" spans="1:4">
      <c r="A721" s="64">
        <v>120309</v>
      </c>
      <c r="B721" s="58" t="s">
        <v>1199</v>
      </c>
      <c r="C721" s="61" t="s">
        <v>133</v>
      </c>
      <c r="D721" s="62">
        <v>515.85</v>
      </c>
    </row>
    <row r="722" spans="1:4">
      <c r="A722" s="64">
        <v>120310</v>
      </c>
      <c r="B722" s="58" t="s">
        <v>1200</v>
      </c>
      <c r="C722" s="61" t="s">
        <v>133</v>
      </c>
      <c r="D722" s="62">
        <v>499.09</v>
      </c>
    </row>
    <row r="723" spans="1:4">
      <c r="A723" s="64">
        <v>120311</v>
      </c>
      <c r="B723" s="58" t="s">
        <v>1201</v>
      </c>
      <c r="C723" s="61" t="s">
        <v>133</v>
      </c>
      <c r="D723" s="62">
        <v>619.05999999999995</v>
      </c>
    </row>
    <row r="724" spans="1:4">
      <c r="A724" s="64">
        <v>120400</v>
      </c>
      <c r="B724" s="58" t="s">
        <v>1202</v>
      </c>
      <c r="C724" s="59"/>
      <c r="D724" s="60"/>
    </row>
    <row r="725" spans="1:4">
      <c r="A725" s="64">
        <v>120401</v>
      </c>
      <c r="B725" s="58" t="s">
        <v>1203</v>
      </c>
      <c r="C725" s="61" t="s">
        <v>133</v>
      </c>
      <c r="D725" s="62">
        <v>91.35</v>
      </c>
    </row>
    <row r="726" spans="1:4">
      <c r="A726" s="64">
        <v>120402</v>
      </c>
      <c r="B726" s="58" t="s">
        <v>1204</v>
      </c>
      <c r="C726" s="61" t="s">
        <v>133</v>
      </c>
      <c r="D726" s="62">
        <v>93.52</v>
      </c>
    </row>
    <row r="727" spans="1:4">
      <c r="A727" s="64">
        <v>120500</v>
      </c>
      <c r="B727" s="58" t="s">
        <v>1205</v>
      </c>
      <c r="C727" s="59"/>
      <c r="D727" s="60"/>
    </row>
    <row r="728" spans="1:4">
      <c r="A728" s="64">
        <v>120501</v>
      </c>
      <c r="B728" s="58" t="s">
        <v>1206</v>
      </c>
      <c r="C728" s="61" t="s">
        <v>153</v>
      </c>
      <c r="D728" s="62">
        <v>23.86</v>
      </c>
    </row>
    <row r="729" spans="1:4">
      <c r="A729" s="64">
        <v>120502</v>
      </c>
      <c r="B729" s="58" t="s">
        <v>1207</v>
      </c>
      <c r="C729" s="61" t="s">
        <v>153</v>
      </c>
      <c r="D729" s="62">
        <v>24.22</v>
      </c>
    </row>
    <row r="730" spans="1:4">
      <c r="A730" s="64">
        <v>120503</v>
      </c>
      <c r="B730" s="58" t="s">
        <v>1208</v>
      </c>
      <c r="C730" s="61" t="s">
        <v>86</v>
      </c>
      <c r="D730" s="62">
        <v>197.16</v>
      </c>
    </row>
    <row r="731" spans="1:4">
      <c r="A731" s="64">
        <v>120504</v>
      </c>
      <c r="B731" s="58" t="s">
        <v>1209</v>
      </c>
      <c r="C731" s="61" t="s">
        <v>86</v>
      </c>
      <c r="D731" s="62">
        <v>178.53</v>
      </c>
    </row>
    <row r="732" spans="1:4">
      <c r="A732" s="64">
        <v>120505</v>
      </c>
      <c r="B732" s="58" t="s">
        <v>1210</v>
      </c>
      <c r="C732" s="61" t="s">
        <v>133</v>
      </c>
      <c r="D732" s="62">
        <v>430.78</v>
      </c>
    </row>
    <row r="733" spans="1:4">
      <c r="A733" s="64">
        <v>120507</v>
      </c>
      <c r="B733" s="58" t="s">
        <v>1211</v>
      </c>
      <c r="C733" s="61" t="s">
        <v>133</v>
      </c>
      <c r="D733" s="62">
        <v>474.65</v>
      </c>
    </row>
    <row r="734" spans="1:4">
      <c r="A734" s="64">
        <v>120508</v>
      </c>
      <c r="B734" s="58" t="s">
        <v>1212</v>
      </c>
      <c r="C734" s="61" t="s">
        <v>86</v>
      </c>
      <c r="D734" s="62">
        <v>309.36</v>
      </c>
    </row>
    <row r="735" spans="1:4">
      <c r="A735" s="64">
        <v>120509</v>
      </c>
      <c r="B735" s="58" t="s">
        <v>1213</v>
      </c>
      <c r="C735" s="61" t="s">
        <v>86</v>
      </c>
      <c r="D735" s="62">
        <v>445.98</v>
      </c>
    </row>
    <row r="736" spans="1:4">
      <c r="A736" s="64">
        <v>120510</v>
      </c>
      <c r="B736" s="58" t="s">
        <v>1214</v>
      </c>
      <c r="C736" s="61" t="s">
        <v>86</v>
      </c>
      <c r="D736" s="62">
        <v>782.43</v>
      </c>
    </row>
    <row r="737" spans="1:4" ht="30">
      <c r="A737" s="64">
        <v>120511</v>
      </c>
      <c r="B737" s="58" t="s">
        <v>1215</v>
      </c>
      <c r="C737" s="61" t="s">
        <v>86</v>
      </c>
      <c r="D737" s="62">
        <v>471.33</v>
      </c>
    </row>
    <row r="738" spans="1:4" ht="30">
      <c r="A738" s="64">
        <v>120512</v>
      </c>
      <c r="B738" s="58" t="s">
        <v>1216</v>
      </c>
      <c r="C738" s="61" t="s">
        <v>86</v>
      </c>
      <c r="D738" s="62">
        <v>421.21</v>
      </c>
    </row>
    <row r="739" spans="1:4">
      <c r="A739" s="64">
        <v>120600</v>
      </c>
      <c r="B739" s="58" t="s">
        <v>1217</v>
      </c>
      <c r="C739" s="59"/>
      <c r="D739" s="60"/>
    </row>
    <row r="740" spans="1:4">
      <c r="A740" s="64">
        <v>120601</v>
      </c>
      <c r="B740" s="58" t="s">
        <v>1218</v>
      </c>
      <c r="C740" s="61" t="s">
        <v>133</v>
      </c>
      <c r="D740" s="62">
        <v>344.86</v>
      </c>
    </row>
    <row r="741" spans="1:4">
      <c r="A741" s="64">
        <v>120602</v>
      </c>
      <c r="B741" s="58" t="s">
        <v>1219</v>
      </c>
      <c r="C741" s="61" t="s">
        <v>133</v>
      </c>
      <c r="D741" s="62">
        <v>454</v>
      </c>
    </row>
    <row r="742" spans="1:4">
      <c r="A742" s="64">
        <v>120603</v>
      </c>
      <c r="B742" s="58" t="s">
        <v>1220</v>
      </c>
      <c r="C742" s="61" t="s">
        <v>133</v>
      </c>
      <c r="D742" s="62">
        <v>72.37</v>
      </c>
    </row>
    <row r="743" spans="1:4">
      <c r="A743" s="64">
        <v>120604</v>
      </c>
      <c r="B743" s="58" t="s">
        <v>1221</v>
      </c>
      <c r="C743" s="61" t="s">
        <v>133</v>
      </c>
      <c r="D743" s="62">
        <v>251.36</v>
      </c>
    </row>
    <row r="744" spans="1:4">
      <c r="A744" s="64">
        <v>120605</v>
      </c>
      <c r="B744" s="58" t="s">
        <v>1222</v>
      </c>
      <c r="C744" s="61" t="s">
        <v>133</v>
      </c>
      <c r="D744" s="62">
        <v>62.09</v>
      </c>
    </row>
    <row r="745" spans="1:4">
      <c r="A745" s="64">
        <v>130000</v>
      </c>
      <c r="B745" s="58" t="s">
        <v>1223</v>
      </c>
      <c r="C745" s="59"/>
      <c r="D745" s="60"/>
    </row>
    <row r="746" spans="1:4">
      <c r="A746" s="64">
        <v>130100</v>
      </c>
      <c r="B746" s="58" t="s">
        <v>1224</v>
      </c>
      <c r="C746" s="59"/>
      <c r="D746" s="60"/>
    </row>
    <row r="747" spans="1:4">
      <c r="A747" s="64">
        <v>130101</v>
      </c>
      <c r="B747" s="58" t="s">
        <v>1225</v>
      </c>
      <c r="C747" s="61" t="s">
        <v>133</v>
      </c>
      <c r="D747" s="62">
        <v>17.87</v>
      </c>
    </row>
    <row r="748" spans="1:4">
      <c r="A748" s="64">
        <v>130102</v>
      </c>
      <c r="B748" s="58" t="s">
        <v>1226</v>
      </c>
      <c r="C748" s="61" t="s">
        <v>133</v>
      </c>
      <c r="D748" s="62">
        <v>16.14</v>
      </c>
    </row>
    <row r="749" spans="1:4">
      <c r="A749" s="64">
        <v>130103</v>
      </c>
      <c r="B749" s="58" t="s">
        <v>1227</v>
      </c>
      <c r="C749" s="61" t="s">
        <v>133</v>
      </c>
      <c r="D749" s="62">
        <v>97.85</v>
      </c>
    </row>
    <row r="750" spans="1:4">
      <c r="A750" s="64">
        <v>130104</v>
      </c>
      <c r="B750" s="58" t="s">
        <v>1228</v>
      </c>
      <c r="C750" s="61" t="s">
        <v>133</v>
      </c>
      <c r="D750" s="62">
        <v>194.05</v>
      </c>
    </row>
    <row r="751" spans="1:4">
      <c r="A751" s="64">
        <v>130105</v>
      </c>
      <c r="B751" s="58" t="s">
        <v>1229</v>
      </c>
      <c r="C751" s="61" t="s">
        <v>133</v>
      </c>
      <c r="D751" s="62">
        <v>48.48</v>
      </c>
    </row>
    <row r="752" spans="1:4">
      <c r="A752" s="64">
        <v>130108</v>
      </c>
      <c r="B752" s="58" t="s">
        <v>1230</v>
      </c>
      <c r="C752" s="61" t="s">
        <v>133</v>
      </c>
      <c r="D752" s="62">
        <v>36</v>
      </c>
    </row>
    <row r="753" spans="1:4">
      <c r="A753" s="64">
        <v>130109</v>
      </c>
      <c r="B753" s="58" t="s">
        <v>1231</v>
      </c>
      <c r="C753" s="61" t="s">
        <v>133</v>
      </c>
      <c r="D753" s="62">
        <v>115.57</v>
      </c>
    </row>
    <row r="754" spans="1:4">
      <c r="A754" s="64">
        <v>130110</v>
      </c>
      <c r="B754" s="58" t="s">
        <v>1232</v>
      </c>
      <c r="C754" s="61" t="s">
        <v>133</v>
      </c>
      <c r="D754" s="62">
        <v>127.31</v>
      </c>
    </row>
    <row r="755" spans="1:4">
      <c r="A755" s="64">
        <v>130111</v>
      </c>
      <c r="B755" s="58" t="s">
        <v>1233</v>
      </c>
      <c r="C755" s="61" t="s">
        <v>133</v>
      </c>
      <c r="D755" s="62">
        <v>63.63</v>
      </c>
    </row>
    <row r="756" spans="1:4">
      <c r="A756" s="64">
        <v>130112</v>
      </c>
      <c r="B756" s="58" t="s">
        <v>1234</v>
      </c>
      <c r="C756" s="61" t="s">
        <v>133</v>
      </c>
      <c r="D756" s="62">
        <v>267.94</v>
      </c>
    </row>
    <row r="757" spans="1:4">
      <c r="A757" s="64">
        <v>130113</v>
      </c>
      <c r="B757" s="58" t="s">
        <v>1235</v>
      </c>
      <c r="C757" s="61" t="s">
        <v>133</v>
      </c>
      <c r="D757" s="62">
        <v>267.94</v>
      </c>
    </row>
    <row r="758" spans="1:4">
      <c r="A758" s="64">
        <v>130115</v>
      </c>
      <c r="B758" s="58" t="s">
        <v>1236</v>
      </c>
      <c r="C758" s="61" t="s">
        <v>133</v>
      </c>
      <c r="D758" s="62">
        <v>102.77</v>
      </c>
    </row>
    <row r="759" spans="1:4">
      <c r="A759" s="64">
        <v>130116</v>
      </c>
      <c r="B759" s="58" t="s">
        <v>1237</v>
      </c>
      <c r="C759" s="61" t="s">
        <v>133</v>
      </c>
      <c r="D759" s="62">
        <v>41.08</v>
      </c>
    </row>
    <row r="760" spans="1:4">
      <c r="A760" s="64">
        <v>130117</v>
      </c>
      <c r="B760" s="58" t="s">
        <v>1238</v>
      </c>
      <c r="C760" s="61" t="s">
        <v>147</v>
      </c>
      <c r="D760" s="62">
        <v>373.71</v>
      </c>
    </row>
    <row r="761" spans="1:4">
      <c r="A761" s="64">
        <v>130118</v>
      </c>
      <c r="B761" s="58" t="s">
        <v>1239</v>
      </c>
      <c r="C761" s="61" t="s">
        <v>133</v>
      </c>
      <c r="D761" s="62">
        <v>5.48</v>
      </c>
    </row>
    <row r="762" spans="1:4">
      <c r="A762" s="64">
        <v>130119</v>
      </c>
      <c r="B762" s="58" t="s">
        <v>1240</v>
      </c>
      <c r="C762" s="61" t="s">
        <v>133</v>
      </c>
      <c r="D762" s="62">
        <v>9.1999999999999993</v>
      </c>
    </row>
    <row r="763" spans="1:4">
      <c r="A763" s="64">
        <v>130120</v>
      </c>
      <c r="B763" s="58" t="s">
        <v>1241</v>
      </c>
      <c r="C763" s="61" t="s">
        <v>133</v>
      </c>
      <c r="D763" s="62">
        <v>26.25</v>
      </c>
    </row>
    <row r="764" spans="1:4">
      <c r="A764" s="64">
        <v>130121</v>
      </c>
      <c r="B764" s="58" t="s">
        <v>1242</v>
      </c>
      <c r="C764" s="61" t="s">
        <v>133</v>
      </c>
      <c r="D764" s="62">
        <v>20.11</v>
      </c>
    </row>
    <row r="765" spans="1:4">
      <c r="A765" s="64">
        <v>130122</v>
      </c>
      <c r="B765" s="58" t="s">
        <v>1243</v>
      </c>
      <c r="C765" s="61" t="s">
        <v>133</v>
      </c>
      <c r="D765" s="62">
        <v>50.64</v>
      </c>
    </row>
    <row r="766" spans="1:4">
      <c r="A766" s="64">
        <v>130123</v>
      </c>
      <c r="B766" s="58" t="s">
        <v>1244</v>
      </c>
      <c r="C766" s="61" t="s">
        <v>133</v>
      </c>
      <c r="D766" s="62">
        <v>130.03</v>
      </c>
    </row>
    <row r="767" spans="1:4">
      <c r="A767" s="64">
        <v>130124</v>
      </c>
      <c r="B767" s="58" t="s">
        <v>1245</v>
      </c>
      <c r="C767" s="61" t="s">
        <v>86</v>
      </c>
      <c r="D767" s="62">
        <v>5.13</v>
      </c>
    </row>
    <row r="768" spans="1:4">
      <c r="A768" s="64">
        <v>130200</v>
      </c>
      <c r="B768" s="58" t="s">
        <v>161</v>
      </c>
      <c r="C768" s="59"/>
      <c r="D768" s="60"/>
    </row>
    <row r="769" spans="1:4">
      <c r="A769" s="64">
        <v>130201</v>
      </c>
      <c r="B769" s="58" t="s">
        <v>1246</v>
      </c>
      <c r="C769" s="61" t="s">
        <v>133</v>
      </c>
      <c r="D769" s="62">
        <v>23.23</v>
      </c>
    </row>
    <row r="770" spans="1:4">
      <c r="A770" s="64">
        <v>130202</v>
      </c>
      <c r="B770" s="58" t="s">
        <v>1247</v>
      </c>
      <c r="C770" s="61" t="s">
        <v>133</v>
      </c>
      <c r="D770" s="62">
        <v>31.67</v>
      </c>
    </row>
    <row r="771" spans="1:4">
      <c r="A771" s="64">
        <v>130203</v>
      </c>
      <c r="B771" s="58" t="s">
        <v>1248</v>
      </c>
      <c r="C771" s="61" t="s">
        <v>133</v>
      </c>
      <c r="D771" s="62">
        <v>53.46</v>
      </c>
    </row>
    <row r="772" spans="1:4" ht="30">
      <c r="A772" s="64">
        <v>130204</v>
      </c>
      <c r="B772" s="58" t="s">
        <v>1249</v>
      </c>
      <c r="C772" s="61" t="s">
        <v>133</v>
      </c>
      <c r="D772" s="62">
        <v>68.36</v>
      </c>
    </row>
    <row r="773" spans="1:4">
      <c r="A773" s="64">
        <v>130205</v>
      </c>
      <c r="B773" s="58" t="s">
        <v>1250</v>
      </c>
      <c r="C773" s="61" t="s">
        <v>133</v>
      </c>
      <c r="D773" s="62">
        <v>180.71</v>
      </c>
    </row>
    <row r="774" spans="1:4">
      <c r="A774" s="64">
        <v>130208</v>
      </c>
      <c r="B774" s="58" t="s">
        <v>1251</v>
      </c>
      <c r="C774" s="61" t="s">
        <v>133</v>
      </c>
      <c r="D774" s="62">
        <v>17.87</v>
      </c>
    </row>
    <row r="775" spans="1:4">
      <c r="A775" s="64">
        <v>130209</v>
      </c>
      <c r="B775" s="58" t="s">
        <v>1252</v>
      </c>
      <c r="C775" s="61" t="s">
        <v>133</v>
      </c>
      <c r="D775" s="62">
        <v>23.53</v>
      </c>
    </row>
    <row r="776" spans="1:4">
      <c r="A776" s="64">
        <v>130210</v>
      </c>
      <c r="B776" s="58" t="s">
        <v>1253</v>
      </c>
      <c r="C776" s="61" t="s">
        <v>147</v>
      </c>
      <c r="D776" s="62">
        <v>712.7</v>
      </c>
    </row>
    <row r="777" spans="1:4">
      <c r="A777" s="64">
        <v>130211</v>
      </c>
      <c r="B777" s="58" t="s">
        <v>1254</v>
      </c>
      <c r="C777" s="61" t="s">
        <v>147</v>
      </c>
      <c r="D777" s="62">
        <v>714.04</v>
      </c>
    </row>
    <row r="778" spans="1:4">
      <c r="A778" s="64">
        <v>130212</v>
      </c>
      <c r="B778" s="58" t="s">
        <v>1255</v>
      </c>
      <c r="C778" s="61" t="s">
        <v>133</v>
      </c>
      <c r="D778" s="62">
        <v>52.89</v>
      </c>
    </row>
    <row r="779" spans="1:4">
      <c r="A779" s="64">
        <v>130213</v>
      </c>
      <c r="B779" s="58" t="s">
        <v>1256</v>
      </c>
      <c r="C779" s="61" t="s">
        <v>147</v>
      </c>
      <c r="D779" s="62">
        <v>389.42</v>
      </c>
    </row>
    <row r="780" spans="1:4" ht="30">
      <c r="A780" s="64">
        <v>130214</v>
      </c>
      <c r="B780" s="58" t="s">
        <v>1257</v>
      </c>
      <c r="C780" s="61" t="s">
        <v>133</v>
      </c>
      <c r="D780" s="62">
        <v>49.17</v>
      </c>
    </row>
    <row r="781" spans="1:4" ht="30">
      <c r="A781" s="64">
        <v>130215</v>
      </c>
      <c r="B781" s="58" t="s">
        <v>1258</v>
      </c>
      <c r="C781" s="61" t="s">
        <v>133</v>
      </c>
      <c r="D781" s="62">
        <v>24.56</v>
      </c>
    </row>
    <row r="782" spans="1:4" ht="30">
      <c r="A782" s="64">
        <v>130216</v>
      </c>
      <c r="B782" s="58" t="s">
        <v>1259</v>
      </c>
      <c r="C782" s="61" t="s">
        <v>133</v>
      </c>
      <c r="D782" s="62">
        <v>69.849999999999994</v>
      </c>
    </row>
    <row r="783" spans="1:4">
      <c r="A783" s="64">
        <v>130217</v>
      </c>
      <c r="B783" s="58" t="s">
        <v>1260</v>
      </c>
      <c r="C783" s="61" t="s">
        <v>133</v>
      </c>
      <c r="D783" s="62">
        <v>152.12</v>
      </c>
    </row>
    <row r="784" spans="1:4">
      <c r="A784" s="64">
        <v>130218</v>
      </c>
      <c r="B784" s="58" t="s">
        <v>1261</v>
      </c>
      <c r="C784" s="61" t="s">
        <v>147</v>
      </c>
      <c r="D784" s="62">
        <v>88.65</v>
      </c>
    </row>
    <row r="785" spans="1:4" ht="30">
      <c r="A785" s="64">
        <v>130219</v>
      </c>
      <c r="B785" s="58" t="s">
        <v>1262</v>
      </c>
      <c r="C785" s="61" t="s">
        <v>133</v>
      </c>
      <c r="D785" s="62">
        <v>54.82</v>
      </c>
    </row>
    <row r="786" spans="1:4">
      <c r="A786" s="64">
        <v>130300</v>
      </c>
      <c r="B786" s="58" t="s">
        <v>1263</v>
      </c>
      <c r="C786" s="59"/>
      <c r="D786" s="60"/>
    </row>
    <row r="787" spans="1:4">
      <c r="A787" s="64">
        <v>130301</v>
      </c>
      <c r="B787" s="58" t="s">
        <v>1264</v>
      </c>
      <c r="C787" s="61" t="s">
        <v>133</v>
      </c>
      <c r="D787" s="62">
        <v>17.88</v>
      </c>
    </row>
    <row r="788" spans="1:4">
      <c r="A788" s="64">
        <v>130302</v>
      </c>
      <c r="B788" s="58" t="s">
        <v>1265</v>
      </c>
      <c r="C788" s="61" t="s">
        <v>133</v>
      </c>
      <c r="D788" s="62">
        <v>6.17</v>
      </c>
    </row>
    <row r="789" spans="1:4">
      <c r="A789" s="64">
        <v>130303</v>
      </c>
      <c r="B789" s="58" t="s">
        <v>1266</v>
      </c>
      <c r="C789" s="61" t="s">
        <v>133</v>
      </c>
      <c r="D789" s="62">
        <v>9.41</v>
      </c>
    </row>
    <row r="790" spans="1:4">
      <c r="A790" s="64">
        <v>130304</v>
      </c>
      <c r="B790" s="58" t="s">
        <v>1267</v>
      </c>
      <c r="C790" s="61" t="s">
        <v>133</v>
      </c>
      <c r="D790" s="62">
        <v>9.31</v>
      </c>
    </row>
    <row r="791" spans="1:4">
      <c r="A791" s="64">
        <v>130305</v>
      </c>
      <c r="B791" s="58" t="s">
        <v>1268</v>
      </c>
      <c r="C791" s="61" t="s">
        <v>133</v>
      </c>
      <c r="D791" s="62">
        <v>12.51</v>
      </c>
    </row>
    <row r="792" spans="1:4">
      <c r="A792" s="64">
        <v>130306</v>
      </c>
      <c r="B792" s="58" t="s">
        <v>1269</v>
      </c>
      <c r="C792" s="61" t="s">
        <v>133</v>
      </c>
      <c r="D792" s="62">
        <v>27.45</v>
      </c>
    </row>
    <row r="793" spans="1:4">
      <c r="A793" s="64">
        <v>130307</v>
      </c>
      <c r="B793" s="58" t="s">
        <v>1270</v>
      </c>
      <c r="C793" s="61" t="s">
        <v>133</v>
      </c>
      <c r="D793" s="62">
        <v>16.239999999999998</v>
      </c>
    </row>
    <row r="794" spans="1:4">
      <c r="A794" s="64">
        <v>130308</v>
      </c>
      <c r="B794" s="58" t="s">
        <v>1271</v>
      </c>
      <c r="C794" s="61" t="s">
        <v>133</v>
      </c>
      <c r="D794" s="62">
        <v>36.049999999999997</v>
      </c>
    </row>
    <row r="795" spans="1:4">
      <c r="A795" s="64">
        <v>130309</v>
      </c>
      <c r="B795" s="58" t="s">
        <v>1272</v>
      </c>
      <c r="C795" s="61" t="s">
        <v>133</v>
      </c>
      <c r="D795" s="62">
        <v>18.149999999999999</v>
      </c>
    </row>
    <row r="796" spans="1:4">
      <c r="A796" s="64">
        <v>130310</v>
      </c>
      <c r="B796" s="58" t="s">
        <v>1273</v>
      </c>
      <c r="C796" s="61" t="s">
        <v>133</v>
      </c>
      <c r="D796" s="62">
        <v>57.27</v>
      </c>
    </row>
    <row r="797" spans="1:4">
      <c r="A797" s="64">
        <v>130311</v>
      </c>
      <c r="B797" s="58" t="s">
        <v>1274</v>
      </c>
      <c r="C797" s="61" t="s">
        <v>133</v>
      </c>
      <c r="D797" s="62">
        <v>92.82</v>
      </c>
    </row>
    <row r="798" spans="1:4">
      <c r="A798" s="64">
        <v>130312</v>
      </c>
      <c r="B798" s="58" t="s">
        <v>1275</v>
      </c>
      <c r="C798" s="61" t="s">
        <v>133</v>
      </c>
      <c r="D798" s="62">
        <v>23.37</v>
      </c>
    </row>
    <row r="799" spans="1:4">
      <c r="A799" s="64">
        <v>130313</v>
      </c>
      <c r="B799" s="58" t="s">
        <v>1276</v>
      </c>
      <c r="C799" s="61" t="s">
        <v>133</v>
      </c>
      <c r="D799" s="62">
        <v>27.81</v>
      </c>
    </row>
    <row r="800" spans="1:4">
      <c r="A800" s="64">
        <v>130314</v>
      </c>
      <c r="B800" s="58" t="s">
        <v>1277</v>
      </c>
      <c r="C800" s="61" t="s">
        <v>133</v>
      </c>
      <c r="D800" s="62">
        <v>28.15</v>
      </c>
    </row>
    <row r="801" spans="1:4">
      <c r="A801" s="64">
        <v>130315</v>
      </c>
      <c r="B801" s="58" t="s">
        <v>1278</v>
      </c>
      <c r="C801" s="61" t="s">
        <v>133</v>
      </c>
      <c r="D801" s="62">
        <v>29.08</v>
      </c>
    </row>
    <row r="802" spans="1:4">
      <c r="A802" s="64">
        <v>130316</v>
      </c>
      <c r="B802" s="58" t="s">
        <v>1279</v>
      </c>
      <c r="C802" s="61" t="s">
        <v>133</v>
      </c>
      <c r="D802" s="62">
        <v>22.21</v>
      </c>
    </row>
    <row r="803" spans="1:4">
      <c r="A803" s="64">
        <v>130317</v>
      </c>
      <c r="B803" s="58" t="s">
        <v>1280</v>
      </c>
      <c r="C803" s="61" t="s">
        <v>133</v>
      </c>
      <c r="D803" s="62">
        <v>16.399999999999999</v>
      </c>
    </row>
    <row r="804" spans="1:4">
      <c r="A804" s="64">
        <v>130318</v>
      </c>
      <c r="B804" s="58" t="s">
        <v>1281</v>
      </c>
      <c r="C804" s="61" t="s">
        <v>83</v>
      </c>
      <c r="D804" s="62">
        <v>492.6</v>
      </c>
    </row>
    <row r="805" spans="1:4">
      <c r="A805" s="64">
        <v>140000</v>
      </c>
      <c r="B805" s="58" t="s">
        <v>1282</v>
      </c>
      <c r="C805" s="59"/>
      <c r="D805" s="60"/>
    </row>
    <row r="806" spans="1:4" ht="30">
      <c r="A806" s="64">
        <v>140100</v>
      </c>
      <c r="B806" s="58" t="s">
        <v>1283</v>
      </c>
      <c r="C806" s="59"/>
      <c r="D806" s="60"/>
    </row>
    <row r="807" spans="1:4">
      <c r="A807" s="64">
        <v>140101</v>
      </c>
      <c r="B807" s="58" t="s">
        <v>1284</v>
      </c>
      <c r="C807" s="61" t="s">
        <v>86</v>
      </c>
      <c r="D807" s="62">
        <v>20.39</v>
      </c>
    </row>
    <row r="808" spans="1:4">
      <c r="A808" s="64">
        <v>140102</v>
      </c>
      <c r="B808" s="58" t="s">
        <v>1285</v>
      </c>
      <c r="C808" s="61" t="s">
        <v>86</v>
      </c>
      <c r="D808" s="62">
        <v>22.31</v>
      </c>
    </row>
    <row r="809" spans="1:4">
      <c r="A809" s="64">
        <v>140103</v>
      </c>
      <c r="B809" s="58" t="s">
        <v>1286</v>
      </c>
      <c r="C809" s="61" t="s">
        <v>86</v>
      </c>
      <c r="D809" s="62">
        <v>26.47</v>
      </c>
    </row>
    <row r="810" spans="1:4">
      <c r="A810" s="64">
        <v>140104</v>
      </c>
      <c r="B810" s="58" t="s">
        <v>1287</v>
      </c>
      <c r="C810" s="61" t="s">
        <v>86</v>
      </c>
      <c r="D810" s="62">
        <v>28.37</v>
      </c>
    </row>
    <row r="811" spans="1:4">
      <c r="A811" s="64">
        <v>140105</v>
      </c>
      <c r="B811" s="58" t="s">
        <v>1288</v>
      </c>
      <c r="C811" s="61" t="s">
        <v>86</v>
      </c>
      <c r="D811" s="62">
        <v>37.85</v>
      </c>
    </row>
    <row r="812" spans="1:4">
      <c r="A812" s="64">
        <v>140106</v>
      </c>
      <c r="B812" s="58" t="s">
        <v>1289</v>
      </c>
      <c r="C812" s="61" t="s">
        <v>86</v>
      </c>
      <c r="D812" s="62">
        <v>53.7</v>
      </c>
    </row>
    <row r="813" spans="1:4">
      <c r="A813" s="64">
        <v>140107</v>
      </c>
      <c r="B813" s="58" t="s">
        <v>1290</v>
      </c>
      <c r="C813" s="61" t="s">
        <v>86</v>
      </c>
      <c r="D813" s="62">
        <v>73.13</v>
      </c>
    </row>
    <row r="814" spans="1:4">
      <c r="A814" s="64">
        <v>140108</v>
      </c>
      <c r="B814" s="58" t="s">
        <v>1291</v>
      </c>
      <c r="C814" s="61" t="s">
        <v>86</v>
      </c>
      <c r="D814" s="62">
        <v>85.88</v>
      </c>
    </row>
    <row r="815" spans="1:4">
      <c r="A815" s="64">
        <v>140109</v>
      </c>
      <c r="B815" s="58" t="s">
        <v>1292</v>
      </c>
      <c r="C815" s="61" t="s">
        <v>86</v>
      </c>
      <c r="D815" s="62">
        <v>120.43</v>
      </c>
    </row>
    <row r="816" spans="1:4">
      <c r="A816" s="64">
        <v>140200</v>
      </c>
      <c r="B816" s="58" t="s">
        <v>1293</v>
      </c>
      <c r="C816" s="59"/>
      <c r="D816" s="60"/>
    </row>
    <row r="817" spans="1:4">
      <c r="A817" s="64">
        <v>140201</v>
      </c>
      <c r="B817" s="58" t="s">
        <v>1294</v>
      </c>
      <c r="C817" s="61" t="s">
        <v>86</v>
      </c>
      <c r="D817" s="62">
        <v>35.74</v>
      </c>
    </row>
    <row r="818" spans="1:4">
      <c r="A818" s="64">
        <v>140202</v>
      </c>
      <c r="B818" s="58" t="s">
        <v>1295</v>
      </c>
      <c r="C818" s="61" t="s">
        <v>86</v>
      </c>
      <c r="D818" s="62">
        <v>40.04</v>
      </c>
    </row>
    <row r="819" spans="1:4">
      <c r="A819" s="64">
        <v>140203</v>
      </c>
      <c r="B819" s="58" t="s">
        <v>1296</v>
      </c>
      <c r="C819" s="61" t="s">
        <v>86</v>
      </c>
      <c r="D819" s="62">
        <v>50.56</v>
      </c>
    </row>
    <row r="820" spans="1:4">
      <c r="A820" s="64">
        <v>140204</v>
      </c>
      <c r="B820" s="58" t="s">
        <v>1297</v>
      </c>
      <c r="C820" s="61" t="s">
        <v>86</v>
      </c>
      <c r="D820" s="62">
        <v>64.92</v>
      </c>
    </row>
    <row r="821" spans="1:4">
      <c r="A821" s="64">
        <v>140205</v>
      </c>
      <c r="B821" s="58" t="s">
        <v>1298</v>
      </c>
      <c r="C821" s="61" t="s">
        <v>86</v>
      </c>
      <c r="D821" s="62">
        <v>74.209999999999994</v>
      </c>
    </row>
    <row r="822" spans="1:4">
      <c r="A822" s="64">
        <v>140206</v>
      </c>
      <c r="B822" s="58" t="s">
        <v>1299</v>
      </c>
      <c r="C822" s="61" t="s">
        <v>86</v>
      </c>
      <c r="D822" s="62">
        <v>90.31</v>
      </c>
    </row>
    <row r="823" spans="1:4">
      <c r="A823" s="64">
        <v>140300</v>
      </c>
      <c r="B823" s="58" t="s">
        <v>1300</v>
      </c>
      <c r="C823" s="59"/>
      <c r="D823" s="60"/>
    </row>
    <row r="824" spans="1:4">
      <c r="A824" s="64">
        <v>140301</v>
      </c>
      <c r="B824" s="58" t="s">
        <v>1301</v>
      </c>
      <c r="C824" s="61" t="s">
        <v>86</v>
      </c>
      <c r="D824" s="62">
        <v>38.119999999999997</v>
      </c>
    </row>
    <row r="825" spans="1:4">
      <c r="A825" s="64">
        <v>140302</v>
      </c>
      <c r="B825" s="58" t="s">
        <v>1302</v>
      </c>
      <c r="C825" s="61" t="s">
        <v>86</v>
      </c>
      <c r="D825" s="62">
        <v>45</v>
      </c>
    </row>
    <row r="826" spans="1:4">
      <c r="A826" s="64">
        <v>140303</v>
      </c>
      <c r="B826" s="58" t="s">
        <v>1303</v>
      </c>
      <c r="C826" s="61" t="s">
        <v>86</v>
      </c>
      <c r="D826" s="62">
        <v>60.51</v>
      </c>
    </row>
    <row r="827" spans="1:4">
      <c r="A827" s="64">
        <v>140304</v>
      </c>
      <c r="B827" s="58" t="s">
        <v>1304</v>
      </c>
      <c r="C827" s="61" t="s">
        <v>86</v>
      </c>
      <c r="D827" s="62">
        <v>68.08</v>
      </c>
    </row>
    <row r="828" spans="1:4">
      <c r="A828" s="64">
        <v>140400</v>
      </c>
      <c r="B828" s="58" t="s">
        <v>1305</v>
      </c>
      <c r="C828" s="59"/>
      <c r="D828" s="60"/>
    </row>
    <row r="829" spans="1:4">
      <c r="A829" s="64">
        <v>140401</v>
      </c>
      <c r="B829" s="58" t="s">
        <v>1306</v>
      </c>
      <c r="C829" s="61" t="s">
        <v>83</v>
      </c>
      <c r="D829" s="62">
        <v>42.83</v>
      </c>
    </row>
    <row r="830" spans="1:4">
      <c r="A830" s="64">
        <v>140405</v>
      </c>
      <c r="B830" s="58" t="s">
        <v>1307</v>
      </c>
      <c r="C830" s="61" t="s">
        <v>83</v>
      </c>
      <c r="D830" s="62">
        <v>237.84</v>
      </c>
    </row>
    <row r="831" spans="1:4">
      <c r="A831" s="64">
        <v>140406</v>
      </c>
      <c r="B831" s="58" t="s">
        <v>1308</v>
      </c>
      <c r="C831" s="61" t="s">
        <v>83</v>
      </c>
      <c r="D831" s="62">
        <v>110.95</v>
      </c>
    </row>
    <row r="832" spans="1:4">
      <c r="A832" s="64">
        <v>140408</v>
      </c>
      <c r="B832" s="58" t="s">
        <v>1309</v>
      </c>
      <c r="C832" s="61" t="s">
        <v>83</v>
      </c>
      <c r="D832" s="62">
        <v>67.95</v>
      </c>
    </row>
    <row r="833" spans="1:4">
      <c r="A833" s="64">
        <v>140409</v>
      </c>
      <c r="B833" s="58" t="s">
        <v>1310</v>
      </c>
      <c r="C833" s="61" t="s">
        <v>83</v>
      </c>
      <c r="D833" s="62">
        <v>64.989999999999995</v>
      </c>
    </row>
    <row r="834" spans="1:4">
      <c r="A834" s="64">
        <v>140410</v>
      </c>
      <c r="B834" s="58" t="s">
        <v>1311</v>
      </c>
      <c r="C834" s="61" t="s">
        <v>83</v>
      </c>
      <c r="D834" s="62">
        <v>71.75</v>
      </c>
    </row>
    <row r="835" spans="1:4">
      <c r="A835" s="64">
        <v>140411</v>
      </c>
      <c r="B835" s="58" t="s">
        <v>1312</v>
      </c>
      <c r="C835" s="61" t="s">
        <v>83</v>
      </c>
      <c r="D835" s="62">
        <v>100.01</v>
      </c>
    </row>
    <row r="836" spans="1:4">
      <c r="A836" s="64">
        <v>140412</v>
      </c>
      <c r="B836" s="58" t="s">
        <v>1313</v>
      </c>
      <c r="C836" s="61" t="s">
        <v>83</v>
      </c>
      <c r="D836" s="62">
        <v>125.1</v>
      </c>
    </row>
    <row r="837" spans="1:4">
      <c r="A837" s="64">
        <v>140413</v>
      </c>
      <c r="B837" s="58" t="s">
        <v>1314</v>
      </c>
      <c r="C837" s="61" t="s">
        <v>83</v>
      </c>
      <c r="D837" s="62">
        <v>131.55000000000001</v>
      </c>
    </row>
    <row r="838" spans="1:4">
      <c r="A838" s="64">
        <v>140414</v>
      </c>
      <c r="B838" s="58" t="s">
        <v>1315</v>
      </c>
      <c r="C838" s="61" t="s">
        <v>83</v>
      </c>
      <c r="D838" s="62">
        <v>42.42</v>
      </c>
    </row>
    <row r="839" spans="1:4">
      <c r="A839" s="64">
        <v>140415</v>
      </c>
      <c r="B839" s="58" t="s">
        <v>1316</v>
      </c>
      <c r="C839" s="61" t="s">
        <v>83</v>
      </c>
      <c r="D839" s="62">
        <v>59.94</v>
      </c>
    </row>
    <row r="840" spans="1:4">
      <c r="A840" s="64">
        <v>140416</v>
      </c>
      <c r="B840" s="58" t="s">
        <v>1317</v>
      </c>
      <c r="C840" s="61" t="s">
        <v>83</v>
      </c>
      <c r="D840" s="62">
        <v>75.5</v>
      </c>
    </row>
    <row r="841" spans="1:4">
      <c r="A841" s="64">
        <v>140417</v>
      </c>
      <c r="B841" s="58" t="s">
        <v>1318</v>
      </c>
      <c r="C841" s="61" t="s">
        <v>83</v>
      </c>
      <c r="D841" s="62">
        <v>90.86</v>
      </c>
    </row>
    <row r="842" spans="1:4">
      <c r="A842" s="64">
        <v>140418</v>
      </c>
      <c r="B842" s="58" t="s">
        <v>1319</v>
      </c>
      <c r="C842" s="61" t="s">
        <v>83</v>
      </c>
      <c r="D842" s="62">
        <v>118.21</v>
      </c>
    </row>
    <row r="843" spans="1:4">
      <c r="A843" s="64">
        <v>140423</v>
      </c>
      <c r="B843" s="58" t="s">
        <v>1320</v>
      </c>
      <c r="C843" s="61" t="s">
        <v>83</v>
      </c>
      <c r="D843" s="62">
        <v>544.38</v>
      </c>
    </row>
    <row r="844" spans="1:4">
      <c r="A844" s="64">
        <v>140424</v>
      </c>
      <c r="B844" s="58" t="s">
        <v>1321</v>
      </c>
      <c r="C844" s="61" t="s">
        <v>83</v>
      </c>
      <c r="D844" s="62">
        <v>304.70999999999998</v>
      </c>
    </row>
    <row r="845" spans="1:4">
      <c r="A845" s="64">
        <v>140425</v>
      </c>
      <c r="B845" s="58" t="s">
        <v>1322</v>
      </c>
      <c r="C845" s="61" t="s">
        <v>83</v>
      </c>
      <c r="D845" s="62">
        <v>1053.1500000000001</v>
      </c>
    </row>
    <row r="846" spans="1:4">
      <c r="A846" s="64">
        <v>140426</v>
      </c>
      <c r="B846" s="58" t="s">
        <v>1323</v>
      </c>
      <c r="C846" s="61" t="s">
        <v>83</v>
      </c>
      <c r="D846" s="62">
        <v>404.58</v>
      </c>
    </row>
    <row r="847" spans="1:4">
      <c r="A847" s="64">
        <v>140427</v>
      </c>
      <c r="B847" s="58" t="s">
        <v>1324</v>
      </c>
      <c r="C847" s="61" t="s">
        <v>83</v>
      </c>
      <c r="D847" s="62">
        <v>1390.62</v>
      </c>
    </row>
    <row r="848" spans="1:4">
      <c r="A848" s="64">
        <v>140428</v>
      </c>
      <c r="B848" s="58" t="s">
        <v>1325</v>
      </c>
      <c r="C848" s="61" t="s">
        <v>83</v>
      </c>
      <c r="D848" s="62">
        <v>215.94</v>
      </c>
    </row>
    <row r="849" spans="1:4">
      <c r="A849" s="64">
        <v>140429</v>
      </c>
      <c r="B849" s="58" t="s">
        <v>1326</v>
      </c>
      <c r="C849" s="61" t="s">
        <v>83</v>
      </c>
      <c r="D849" s="62">
        <v>194.35</v>
      </c>
    </row>
    <row r="850" spans="1:4">
      <c r="A850" s="64">
        <v>140430</v>
      </c>
      <c r="B850" s="58" t="s">
        <v>1327</v>
      </c>
      <c r="C850" s="61" t="s">
        <v>83</v>
      </c>
      <c r="D850" s="62">
        <v>76.150000000000006</v>
      </c>
    </row>
    <row r="851" spans="1:4">
      <c r="A851" s="64">
        <v>140434</v>
      </c>
      <c r="B851" s="58" t="s">
        <v>1328</v>
      </c>
      <c r="C851" s="61" t="s">
        <v>83</v>
      </c>
      <c r="D851" s="62">
        <v>67.45</v>
      </c>
    </row>
    <row r="852" spans="1:4">
      <c r="A852" s="64">
        <v>140435</v>
      </c>
      <c r="B852" s="58" t="s">
        <v>1329</v>
      </c>
      <c r="C852" s="61" t="s">
        <v>83</v>
      </c>
      <c r="D852" s="62">
        <v>46.29</v>
      </c>
    </row>
    <row r="853" spans="1:4">
      <c r="A853" s="64">
        <v>140436</v>
      </c>
      <c r="B853" s="58" t="s">
        <v>1330</v>
      </c>
      <c r="C853" s="61" t="s">
        <v>83</v>
      </c>
      <c r="D853" s="62">
        <v>39.840000000000003</v>
      </c>
    </row>
    <row r="854" spans="1:4">
      <c r="A854" s="64">
        <v>140437</v>
      </c>
      <c r="B854" s="58" t="s">
        <v>1331</v>
      </c>
      <c r="C854" s="61" t="s">
        <v>83</v>
      </c>
      <c r="D854" s="62">
        <v>311.91000000000003</v>
      </c>
    </row>
    <row r="855" spans="1:4">
      <c r="A855" s="64">
        <v>140438</v>
      </c>
      <c r="B855" s="58" t="s">
        <v>1332</v>
      </c>
      <c r="C855" s="61" t="s">
        <v>83</v>
      </c>
      <c r="D855" s="62">
        <v>495.02</v>
      </c>
    </row>
    <row r="856" spans="1:4">
      <c r="A856" s="64">
        <v>140439</v>
      </c>
      <c r="B856" s="58" t="s">
        <v>1333</v>
      </c>
      <c r="C856" s="61" t="s">
        <v>83</v>
      </c>
      <c r="D856" s="62">
        <v>35.229999999999997</v>
      </c>
    </row>
    <row r="857" spans="1:4">
      <c r="A857" s="64">
        <v>140440</v>
      </c>
      <c r="B857" s="58" t="s">
        <v>1334</v>
      </c>
      <c r="C857" s="61" t="s">
        <v>83</v>
      </c>
      <c r="D857" s="62">
        <v>34.450000000000003</v>
      </c>
    </row>
    <row r="858" spans="1:4">
      <c r="A858" s="64">
        <v>140441</v>
      </c>
      <c r="B858" s="58" t="s">
        <v>1335</v>
      </c>
      <c r="C858" s="61" t="s">
        <v>83</v>
      </c>
      <c r="D858" s="62">
        <v>27.86</v>
      </c>
    </row>
    <row r="859" spans="1:4">
      <c r="A859" s="64">
        <v>140442</v>
      </c>
      <c r="B859" s="58" t="s">
        <v>1336</v>
      </c>
      <c r="C859" s="61" t="s">
        <v>83</v>
      </c>
      <c r="D859" s="62">
        <v>26.16</v>
      </c>
    </row>
    <row r="860" spans="1:4">
      <c r="A860" s="64">
        <v>140500</v>
      </c>
      <c r="B860" s="58" t="s">
        <v>1337</v>
      </c>
      <c r="C860" s="59"/>
      <c r="D860" s="60"/>
    </row>
    <row r="861" spans="1:4">
      <c r="A861" s="64">
        <v>140501</v>
      </c>
      <c r="B861" s="58" t="s">
        <v>1338</v>
      </c>
      <c r="C861" s="61" t="s">
        <v>83</v>
      </c>
      <c r="D861" s="62">
        <v>568.6</v>
      </c>
    </row>
    <row r="862" spans="1:4">
      <c r="A862" s="64">
        <v>140502</v>
      </c>
      <c r="B862" s="58" t="s">
        <v>1339</v>
      </c>
      <c r="C862" s="61" t="s">
        <v>83</v>
      </c>
      <c r="D862" s="62">
        <v>1464.07</v>
      </c>
    </row>
    <row r="863" spans="1:4">
      <c r="A863" s="64">
        <v>140600</v>
      </c>
      <c r="B863" s="58" t="s">
        <v>1340</v>
      </c>
      <c r="C863" s="59"/>
      <c r="D863" s="60"/>
    </row>
    <row r="864" spans="1:4">
      <c r="A864" s="64">
        <v>140700</v>
      </c>
      <c r="B864" s="58" t="s">
        <v>1341</v>
      </c>
      <c r="C864" s="59"/>
      <c r="D864" s="60"/>
    </row>
    <row r="865" spans="1:4">
      <c r="A865" s="64">
        <v>140705</v>
      </c>
      <c r="B865" s="58" t="s">
        <v>1342</v>
      </c>
      <c r="C865" s="61" t="s">
        <v>86</v>
      </c>
      <c r="D865" s="62">
        <v>6.05</v>
      </c>
    </row>
    <row r="866" spans="1:4">
      <c r="A866" s="64">
        <v>140713</v>
      </c>
      <c r="B866" s="58" t="s">
        <v>1343</v>
      </c>
      <c r="C866" s="61" t="s">
        <v>86</v>
      </c>
      <c r="D866" s="62">
        <v>2.6</v>
      </c>
    </row>
    <row r="867" spans="1:4">
      <c r="A867" s="64">
        <v>140714</v>
      </c>
      <c r="B867" s="58" t="s">
        <v>1344</v>
      </c>
      <c r="C867" s="61" t="s">
        <v>86</v>
      </c>
      <c r="D867" s="62">
        <v>3.74</v>
      </c>
    </row>
    <row r="868" spans="1:4">
      <c r="A868" s="64">
        <v>140716</v>
      </c>
      <c r="B868" s="58" t="s">
        <v>1345</v>
      </c>
      <c r="C868" s="61" t="s">
        <v>86</v>
      </c>
      <c r="D868" s="62">
        <v>8.26</v>
      </c>
    </row>
    <row r="869" spans="1:4">
      <c r="A869" s="64">
        <v>140717</v>
      </c>
      <c r="B869" s="58" t="s">
        <v>1346</v>
      </c>
      <c r="C869" s="61" t="s">
        <v>86</v>
      </c>
      <c r="D869" s="62">
        <v>13.56</v>
      </c>
    </row>
    <row r="870" spans="1:4">
      <c r="A870" s="64">
        <v>140718</v>
      </c>
      <c r="B870" s="58" t="s">
        <v>1347</v>
      </c>
      <c r="C870" s="61" t="s">
        <v>86</v>
      </c>
      <c r="D870" s="62">
        <v>22.01</v>
      </c>
    </row>
    <row r="871" spans="1:4">
      <c r="A871" s="64">
        <v>140719</v>
      </c>
      <c r="B871" s="58" t="s">
        <v>1348</v>
      </c>
      <c r="C871" s="61" t="s">
        <v>86</v>
      </c>
      <c r="D871" s="62">
        <v>24.45</v>
      </c>
    </row>
    <row r="872" spans="1:4">
      <c r="A872" s="64">
        <v>140720</v>
      </c>
      <c r="B872" s="58" t="s">
        <v>1349</v>
      </c>
      <c r="C872" s="61" t="s">
        <v>86</v>
      </c>
      <c r="D872" s="62">
        <v>32.97</v>
      </c>
    </row>
    <row r="873" spans="1:4">
      <c r="A873" s="64">
        <v>140721</v>
      </c>
      <c r="B873" s="58" t="s">
        <v>1350</v>
      </c>
      <c r="C873" s="61" t="s">
        <v>86</v>
      </c>
      <c r="D873" s="62">
        <v>47.51</v>
      </c>
    </row>
    <row r="874" spans="1:4">
      <c r="A874" s="64">
        <v>140722</v>
      </c>
      <c r="B874" s="58" t="s">
        <v>1351</v>
      </c>
      <c r="C874" s="61" t="s">
        <v>86</v>
      </c>
      <c r="D874" s="62">
        <v>66.069999999999993</v>
      </c>
    </row>
    <row r="875" spans="1:4">
      <c r="A875" s="64">
        <v>140723</v>
      </c>
      <c r="B875" s="58" t="s">
        <v>1352</v>
      </c>
      <c r="C875" s="61" t="s">
        <v>86</v>
      </c>
      <c r="D875" s="62">
        <v>86.18</v>
      </c>
    </row>
    <row r="876" spans="1:4">
      <c r="A876" s="64">
        <v>140724</v>
      </c>
      <c r="B876" s="58" t="s">
        <v>1352</v>
      </c>
      <c r="C876" s="61" t="s">
        <v>86</v>
      </c>
      <c r="D876" s="62">
        <v>110.53</v>
      </c>
    </row>
    <row r="877" spans="1:4">
      <c r="A877" s="64">
        <v>140800</v>
      </c>
      <c r="B877" s="58" t="s">
        <v>1353</v>
      </c>
      <c r="C877" s="59"/>
      <c r="D877" s="60"/>
    </row>
    <row r="878" spans="1:4">
      <c r="A878" s="64">
        <v>140802</v>
      </c>
      <c r="B878" s="58" t="s">
        <v>1354</v>
      </c>
      <c r="C878" s="61" t="s">
        <v>86</v>
      </c>
      <c r="D878" s="62">
        <v>15.43</v>
      </c>
    </row>
    <row r="879" spans="1:4">
      <c r="A879" s="64">
        <v>140803</v>
      </c>
      <c r="B879" s="58" t="s">
        <v>1355</v>
      </c>
      <c r="C879" s="61" t="s">
        <v>86</v>
      </c>
      <c r="D879" s="62">
        <v>41.55</v>
      </c>
    </row>
    <row r="880" spans="1:4">
      <c r="A880" s="64">
        <v>140804</v>
      </c>
      <c r="B880" s="58" t="s">
        <v>1356</v>
      </c>
      <c r="C880" s="61" t="s">
        <v>86</v>
      </c>
      <c r="D880" s="62">
        <v>78.569999999999993</v>
      </c>
    </row>
    <row r="881" spans="1:4">
      <c r="A881" s="64">
        <v>140805</v>
      </c>
      <c r="B881" s="58" t="s">
        <v>1357</v>
      </c>
      <c r="C881" s="61" t="s">
        <v>86</v>
      </c>
      <c r="D881" s="62">
        <v>138.12</v>
      </c>
    </row>
    <row r="882" spans="1:4">
      <c r="A882" s="64">
        <v>140900</v>
      </c>
      <c r="B882" s="58" t="s">
        <v>1358</v>
      </c>
      <c r="C882" s="59"/>
      <c r="D882" s="60"/>
    </row>
    <row r="883" spans="1:4">
      <c r="A883" s="64">
        <v>140901</v>
      </c>
      <c r="B883" s="58" t="s">
        <v>1359</v>
      </c>
      <c r="C883" s="61" t="s">
        <v>86</v>
      </c>
      <c r="D883" s="62">
        <v>10.38</v>
      </c>
    </row>
    <row r="884" spans="1:4">
      <c r="A884" s="64">
        <v>140902</v>
      </c>
      <c r="B884" s="58" t="s">
        <v>1360</v>
      </c>
      <c r="C884" s="61" t="s">
        <v>86</v>
      </c>
      <c r="D884" s="62">
        <v>13.12</v>
      </c>
    </row>
    <row r="885" spans="1:4">
      <c r="A885" s="64">
        <v>140903</v>
      </c>
      <c r="B885" s="58" t="s">
        <v>1361</v>
      </c>
      <c r="C885" s="61" t="s">
        <v>86</v>
      </c>
      <c r="D885" s="62">
        <v>17.16</v>
      </c>
    </row>
    <row r="886" spans="1:4">
      <c r="A886" s="64">
        <v>140904</v>
      </c>
      <c r="B886" s="58" t="s">
        <v>1362</v>
      </c>
      <c r="C886" s="61" t="s">
        <v>86</v>
      </c>
      <c r="D886" s="62">
        <v>23.27</v>
      </c>
    </row>
    <row r="887" spans="1:4">
      <c r="A887" s="64">
        <v>140905</v>
      </c>
      <c r="B887" s="58" t="s">
        <v>1363</v>
      </c>
      <c r="C887" s="61" t="s">
        <v>86</v>
      </c>
      <c r="D887" s="62">
        <v>26.6</v>
      </c>
    </row>
    <row r="888" spans="1:4">
      <c r="A888" s="64">
        <v>140906</v>
      </c>
      <c r="B888" s="58" t="s">
        <v>1364</v>
      </c>
      <c r="C888" s="61" t="s">
        <v>86</v>
      </c>
      <c r="D888" s="62">
        <v>34.630000000000003</v>
      </c>
    </row>
    <row r="889" spans="1:4">
      <c r="A889" s="64">
        <v>140907</v>
      </c>
      <c r="B889" s="58" t="s">
        <v>1365</v>
      </c>
      <c r="C889" s="61" t="s">
        <v>86</v>
      </c>
      <c r="D889" s="62">
        <v>48.04</v>
      </c>
    </row>
    <row r="890" spans="1:4">
      <c r="A890" s="64">
        <v>140908</v>
      </c>
      <c r="B890" s="58" t="s">
        <v>1366</v>
      </c>
      <c r="C890" s="61" t="s">
        <v>86</v>
      </c>
      <c r="D890" s="62">
        <v>58.26</v>
      </c>
    </row>
    <row r="891" spans="1:4">
      <c r="A891" s="64">
        <v>140909</v>
      </c>
      <c r="B891" s="58" t="s">
        <v>1367</v>
      </c>
      <c r="C891" s="61" t="s">
        <v>86</v>
      </c>
      <c r="D891" s="62">
        <v>84.06</v>
      </c>
    </row>
    <row r="892" spans="1:4">
      <c r="A892" s="64">
        <v>141100</v>
      </c>
      <c r="B892" s="58" t="s">
        <v>1368</v>
      </c>
      <c r="C892" s="59"/>
      <c r="D892" s="60"/>
    </row>
    <row r="893" spans="1:4">
      <c r="A893" s="64">
        <v>141101</v>
      </c>
      <c r="B893" s="58" t="s">
        <v>1369</v>
      </c>
      <c r="C893" s="61" t="s">
        <v>86</v>
      </c>
      <c r="D893" s="62">
        <v>20.99</v>
      </c>
    </row>
    <row r="894" spans="1:4">
      <c r="A894" s="64">
        <v>141102</v>
      </c>
      <c r="B894" s="58" t="s">
        <v>1370</v>
      </c>
      <c r="C894" s="61" t="s">
        <v>86</v>
      </c>
      <c r="D894" s="62">
        <v>26.06</v>
      </c>
    </row>
    <row r="895" spans="1:4">
      <c r="A895" s="64">
        <v>141103</v>
      </c>
      <c r="B895" s="58" t="s">
        <v>1371</v>
      </c>
      <c r="C895" s="61" t="s">
        <v>86</v>
      </c>
      <c r="D895" s="62">
        <v>43.67</v>
      </c>
    </row>
    <row r="896" spans="1:4">
      <c r="A896" s="64">
        <v>141104</v>
      </c>
      <c r="B896" s="58" t="s">
        <v>1372</v>
      </c>
      <c r="C896" s="61" t="s">
        <v>86</v>
      </c>
      <c r="D896" s="62">
        <v>47.58</v>
      </c>
    </row>
    <row r="897" spans="1:4">
      <c r="A897" s="64">
        <v>141105</v>
      </c>
      <c r="B897" s="58" t="s">
        <v>1373</v>
      </c>
      <c r="C897" s="61" t="s">
        <v>86</v>
      </c>
      <c r="D897" s="62">
        <v>64.77</v>
      </c>
    </row>
    <row r="898" spans="1:4">
      <c r="A898" s="64">
        <v>141106</v>
      </c>
      <c r="B898" s="58" t="s">
        <v>1374</v>
      </c>
      <c r="C898" s="61" t="s">
        <v>86</v>
      </c>
      <c r="D898" s="62">
        <v>103.11</v>
      </c>
    </row>
    <row r="899" spans="1:4">
      <c r="A899" s="64">
        <v>141107</v>
      </c>
      <c r="B899" s="58" t="s">
        <v>1375</v>
      </c>
      <c r="C899" s="61" t="s">
        <v>86</v>
      </c>
      <c r="D899" s="62">
        <v>141.06</v>
      </c>
    </row>
    <row r="900" spans="1:4">
      <c r="A900" s="64">
        <v>141109</v>
      </c>
      <c r="B900" s="58" t="s">
        <v>1376</v>
      </c>
      <c r="C900" s="61" t="s">
        <v>86</v>
      </c>
      <c r="D900" s="62">
        <v>187.19</v>
      </c>
    </row>
    <row r="901" spans="1:4">
      <c r="A901" s="64">
        <v>141200</v>
      </c>
      <c r="B901" s="58" t="s">
        <v>1377</v>
      </c>
      <c r="C901" s="59"/>
      <c r="D901" s="60"/>
    </row>
    <row r="902" spans="1:4">
      <c r="A902" s="64">
        <v>141201</v>
      </c>
      <c r="B902" s="58" t="s">
        <v>1378</v>
      </c>
      <c r="C902" s="61" t="s">
        <v>86</v>
      </c>
      <c r="D902" s="62">
        <v>8.57</v>
      </c>
    </row>
    <row r="903" spans="1:4">
      <c r="A903" s="64">
        <v>141202</v>
      </c>
      <c r="B903" s="58" t="s">
        <v>1379</v>
      </c>
      <c r="C903" s="61" t="s">
        <v>86</v>
      </c>
      <c r="D903" s="62">
        <v>9.4</v>
      </c>
    </row>
    <row r="904" spans="1:4">
      <c r="A904" s="64">
        <v>141203</v>
      </c>
      <c r="B904" s="58" t="s">
        <v>1380</v>
      </c>
      <c r="C904" s="61" t="s">
        <v>86</v>
      </c>
      <c r="D904" s="62">
        <v>13.39</v>
      </c>
    </row>
    <row r="905" spans="1:4">
      <c r="A905" s="64">
        <v>141204</v>
      </c>
      <c r="B905" s="58" t="s">
        <v>1381</v>
      </c>
      <c r="C905" s="61" t="s">
        <v>86</v>
      </c>
      <c r="D905" s="62">
        <v>19.63</v>
      </c>
    </row>
    <row r="906" spans="1:4">
      <c r="A906" s="64">
        <v>141205</v>
      </c>
      <c r="B906" s="58" t="s">
        <v>1382</v>
      </c>
      <c r="C906" s="61" t="s">
        <v>86</v>
      </c>
      <c r="D906" s="62">
        <v>23.08</v>
      </c>
    </row>
    <row r="907" spans="1:4">
      <c r="A907" s="64">
        <v>141206</v>
      </c>
      <c r="B907" s="58" t="s">
        <v>1383</v>
      </c>
      <c r="C907" s="61" t="s">
        <v>86</v>
      </c>
      <c r="D907" s="62">
        <v>27.09</v>
      </c>
    </row>
    <row r="908" spans="1:4">
      <c r="A908" s="64">
        <v>141207</v>
      </c>
      <c r="B908" s="58" t="s">
        <v>1384</v>
      </c>
      <c r="C908" s="61" t="s">
        <v>86</v>
      </c>
      <c r="D908" s="62">
        <v>30.22</v>
      </c>
    </row>
    <row r="909" spans="1:4">
      <c r="A909" s="64">
        <v>141208</v>
      </c>
      <c r="B909" s="58" t="s">
        <v>1385</v>
      </c>
      <c r="C909" s="61" t="s">
        <v>86</v>
      </c>
      <c r="D909" s="62">
        <v>52.12</v>
      </c>
    </row>
    <row r="910" spans="1:4">
      <c r="A910" s="64">
        <v>141300</v>
      </c>
      <c r="B910" s="58" t="s">
        <v>1386</v>
      </c>
      <c r="C910" s="59"/>
      <c r="D910" s="60"/>
    </row>
    <row r="911" spans="1:4">
      <c r="A911" s="64">
        <v>141301</v>
      </c>
      <c r="B911" s="58" t="s">
        <v>1387</v>
      </c>
      <c r="C911" s="61" t="s">
        <v>83</v>
      </c>
      <c r="D911" s="62">
        <v>7.7</v>
      </c>
    </row>
    <row r="912" spans="1:4">
      <c r="A912" s="64">
        <v>141302</v>
      </c>
      <c r="B912" s="58" t="s">
        <v>1388</v>
      </c>
      <c r="C912" s="61" t="s">
        <v>83</v>
      </c>
      <c r="D912" s="62">
        <v>6.65</v>
      </c>
    </row>
    <row r="913" spans="1:4">
      <c r="A913" s="64">
        <v>141303</v>
      </c>
      <c r="B913" s="58" t="s">
        <v>1389</v>
      </c>
      <c r="C913" s="61" t="s">
        <v>83</v>
      </c>
      <c r="D913" s="62">
        <v>6.16</v>
      </c>
    </row>
    <row r="914" spans="1:4">
      <c r="A914" s="64">
        <v>141304</v>
      </c>
      <c r="B914" s="58" t="s">
        <v>1390</v>
      </c>
      <c r="C914" s="61" t="s">
        <v>83</v>
      </c>
      <c r="D914" s="62">
        <v>4.9400000000000004</v>
      </c>
    </row>
    <row r="915" spans="1:4">
      <c r="A915" s="64">
        <v>141305</v>
      </c>
      <c r="B915" s="58" t="s">
        <v>1391</v>
      </c>
      <c r="C915" s="61" t="s">
        <v>83</v>
      </c>
      <c r="D915" s="62">
        <v>4.55</v>
      </c>
    </row>
    <row r="916" spans="1:4">
      <c r="A916" s="64">
        <v>141306</v>
      </c>
      <c r="B916" s="58" t="s">
        <v>1392</v>
      </c>
      <c r="C916" s="61" t="s">
        <v>83</v>
      </c>
      <c r="D916" s="62">
        <v>11.13</v>
      </c>
    </row>
    <row r="917" spans="1:4">
      <c r="A917" s="64">
        <v>141307</v>
      </c>
      <c r="B917" s="58" t="s">
        <v>1393</v>
      </c>
      <c r="C917" s="61" t="s">
        <v>83</v>
      </c>
      <c r="D917" s="62">
        <v>12.12</v>
      </c>
    </row>
    <row r="918" spans="1:4">
      <c r="A918" s="64">
        <v>141308</v>
      </c>
      <c r="B918" s="58" t="s">
        <v>1394</v>
      </c>
      <c r="C918" s="61" t="s">
        <v>83</v>
      </c>
      <c r="D918" s="62">
        <v>21.64</v>
      </c>
    </row>
    <row r="919" spans="1:4" ht="30">
      <c r="A919" s="64">
        <v>141309</v>
      </c>
      <c r="B919" s="58" t="s">
        <v>1395</v>
      </c>
      <c r="C919" s="61" t="s">
        <v>83</v>
      </c>
      <c r="D919" s="62">
        <v>18.23</v>
      </c>
    </row>
    <row r="920" spans="1:4">
      <c r="A920" s="64">
        <v>141310</v>
      </c>
      <c r="B920" s="58" t="s">
        <v>1396</v>
      </c>
      <c r="C920" s="61" t="s">
        <v>83</v>
      </c>
      <c r="D920" s="62">
        <v>22.96</v>
      </c>
    </row>
    <row r="921" spans="1:4">
      <c r="A921" s="64">
        <v>141311</v>
      </c>
      <c r="B921" s="58" t="s">
        <v>1397</v>
      </c>
      <c r="C921" s="61" t="s">
        <v>83</v>
      </c>
      <c r="D921" s="62">
        <v>20.5</v>
      </c>
    </row>
    <row r="922" spans="1:4">
      <c r="A922" s="64">
        <v>141312</v>
      </c>
      <c r="B922" s="58" t="s">
        <v>1398</v>
      </c>
      <c r="C922" s="61" t="s">
        <v>83</v>
      </c>
      <c r="D922" s="62">
        <v>21.2</v>
      </c>
    </row>
    <row r="923" spans="1:4">
      <c r="A923" s="64">
        <v>141313</v>
      </c>
      <c r="B923" s="58" t="s">
        <v>1399</v>
      </c>
      <c r="C923" s="61" t="s">
        <v>83</v>
      </c>
      <c r="D923" s="62">
        <v>7.04</v>
      </c>
    </row>
    <row r="924" spans="1:4" ht="30">
      <c r="A924" s="64">
        <v>141314</v>
      </c>
      <c r="B924" s="58" t="s">
        <v>1400</v>
      </c>
      <c r="C924" s="61" t="s">
        <v>83</v>
      </c>
      <c r="D924" s="62">
        <v>28.75</v>
      </c>
    </row>
    <row r="925" spans="1:4" ht="30">
      <c r="A925" s="64">
        <v>141315</v>
      </c>
      <c r="B925" s="58" t="s">
        <v>1401</v>
      </c>
      <c r="C925" s="61" t="s">
        <v>83</v>
      </c>
      <c r="D925" s="62">
        <v>44.03</v>
      </c>
    </row>
    <row r="926" spans="1:4">
      <c r="A926" s="64">
        <v>141317</v>
      </c>
      <c r="B926" s="58" t="s">
        <v>1402</v>
      </c>
      <c r="C926" s="61" t="s">
        <v>83</v>
      </c>
      <c r="D926" s="62">
        <v>40.72</v>
      </c>
    </row>
    <row r="927" spans="1:4">
      <c r="A927" s="64">
        <v>141318</v>
      </c>
      <c r="B927" s="58" t="s">
        <v>1403</v>
      </c>
      <c r="C927" s="61" t="s">
        <v>83</v>
      </c>
      <c r="D927" s="62">
        <v>47.34</v>
      </c>
    </row>
    <row r="928" spans="1:4">
      <c r="A928" s="64">
        <v>141319</v>
      </c>
      <c r="B928" s="58" t="s">
        <v>1404</v>
      </c>
      <c r="C928" s="61" t="s">
        <v>83</v>
      </c>
      <c r="D928" s="62">
        <v>77.150000000000006</v>
      </c>
    </row>
    <row r="929" spans="1:4">
      <c r="A929" s="64">
        <v>141320</v>
      </c>
      <c r="B929" s="58" t="s">
        <v>1405</v>
      </c>
      <c r="C929" s="61" t="s">
        <v>83</v>
      </c>
      <c r="D929" s="62">
        <v>100.82</v>
      </c>
    </row>
    <row r="930" spans="1:4">
      <c r="A930" s="64">
        <v>141321</v>
      </c>
      <c r="B930" s="58" t="s">
        <v>1406</v>
      </c>
      <c r="C930" s="61" t="s">
        <v>83</v>
      </c>
      <c r="D930" s="62">
        <v>187.82</v>
      </c>
    </row>
    <row r="931" spans="1:4">
      <c r="A931" s="64">
        <v>141322</v>
      </c>
      <c r="B931" s="58" t="s">
        <v>1407</v>
      </c>
      <c r="C931" s="61" t="s">
        <v>83</v>
      </c>
      <c r="D931" s="62">
        <v>30.55</v>
      </c>
    </row>
    <row r="932" spans="1:4">
      <c r="A932" s="64">
        <v>141323</v>
      </c>
      <c r="B932" s="58" t="s">
        <v>1408</v>
      </c>
      <c r="C932" s="61" t="s">
        <v>83</v>
      </c>
      <c r="D932" s="62">
        <v>39.700000000000003</v>
      </c>
    </row>
    <row r="933" spans="1:4">
      <c r="A933" s="64">
        <v>141324</v>
      </c>
      <c r="B933" s="58" t="s">
        <v>1409</v>
      </c>
      <c r="C933" s="61" t="s">
        <v>83</v>
      </c>
      <c r="D933" s="62">
        <v>41</v>
      </c>
    </row>
    <row r="934" spans="1:4">
      <c r="A934" s="64">
        <v>141325</v>
      </c>
      <c r="B934" s="58" t="s">
        <v>1410</v>
      </c>
      <c r="C934" s="61" t="s">
        <v>83</v>
      </c>
      <c r="D934" s="62">
        <v>15.88</v>
      </c>
    </row>
    <row r="935" spans="1:4">
      <c r="A935" s="64">
        <v>141326</v>
      </c>
      <c r="B935" s="58" t="s">
        <v>1411</v>
      </c>
      <c r="C935" s="61" t="s">
        <v>83</v>
      </c>
      <c r="D935" s="62">
        <v>19.82</v>
      </c>
    </row>
    <row r="936" spans="1:4">
      <c r="A936" s="64">
        <v>141327</v>
      </c>
      <c r="B936" s="58" t="s">
        <v>1412</v>
      </c>
      <c r="C936" s="61" t="s">
        <v>83</v>
      </c>
      <c r="D936" s="62">
        <v>26.84</v>
      </c>
    </row>
    <row r="937" spans="1:4">
      <c r="A937" s="64">
        <v>141335</v>
      </c>
      <c r="B937" s="58" t="s">
        <v>1413</v>
      </c>
      <c r="C937" s="61" t="s">
        <v>83</v>
      </c>
      <c r="D937" s="62">
        <v>5.09</v>
      </c>
    </row>
    <row r="938" spans="1:4">
      <c r="A938" s="64">
        <v>141336</v>
      </c>
      <c r="B938" s="58" t="s">
        <v>1414</v>
      </c>
      <c r="C938" s="61" t="s">
        <v>83</v>
      </c>
      <c r="D938" s="62">
        <v>7.59</v>
      </c>
    </row>
    <row r="939" spans="1:4">
      <c r="A939" s="64">
        <v>141337</v>
      </c>
      <c r="B939" s="58" t="s">
        <v>1415</v>
      </c>
      <c r="C939" s="61" t="s">
        <v>83</v>
      </c>
      <c r="D939" s="62">
        <v>15.34</v>
      </c>
    </row>
    <row r="940" spans="1:4">
      <c r="A940" s="64">
        <v>141338</v>
      </c>
      <c r="B940" s="58" t="s">
        <v>1416</v>
      </c>
      <c r="C940" s="61" t="s">
        <v>83</v>
      </c>
      <c r="D940" s="62">
        <v>22.47</v>
      </c>
    </row>
    <row r="941" spans="1:4">
      <c r="A941" s="64">
        <v>141339</v>
      </c>
      <c r="B941" s="58" t="s">
        <v>1417</v>
      </c>
      <c r="C941" s="61" t="s">
        <v>83</v>
      </c>
      <c r="D941" s="62">
        <v>24.18</v>
      </c>
    </row>
    <row r="942" spans="1:4">
      <c r="A942" s="64">
        <v>141340</v>
      </c>
      <c r="B942" s="58" t="s">
        <v>1418</v>
      </c>
      <c r="C942" s="61" t="s">
        <v>83</v>
      </c>
      <c r="D942" s="62">
        <v>55.31</v>
      </c>
    </row>
    <row r="943" spans="1:4">
      <c r="A943" s="64">
        <v>141342</v>
      </c>
      <c r="B943" s="58" t="s">
        <v>1419</v>
      </c>
      <c r="C943" s="61" t="s">
        <v>83</v>
      </c>
      <c r="D943" s="62">
        <v>21.58</v>
      </c>
    </row>
    <row r="944" spans="1:4">
      <c r="A944" s="64">
        <v>141343</v>
      </c>
      <c r="B944" s="58" t="s">
        <v>1420</v>
      </c>
      <c r="C944" s="61" t="s">
        <v>83</v>
      </c>
      <c r="D944" s="62">
        <v>22.15</v>
      </c>
    </row>
    <row r="945" spans="1:4">
      <c r="A945" s="64">
        <v>141344</v>
      </c>
      <c r="B945" s="58" t="s">
        <v>1421</v>
      </c>
      <c r="C945" s="61" t="s">
        <v>83</v>
      </c>
      <c r="D945" s="62">
        <v>28.21</v>
      </c>
    </row>
    <row r="946" spans="1:4">
      <c r="A946" s="64">
        <v>141345</v>
      </c>
      <c r="B946" s="58" t="s">
        <v>1422</v>
      </c>
      <c r="C946" s="61" t="s">
        <v>83</v>
      </c>
      <c r="D946" s="62">
        <v>31.29</v>
      </c>
    </row>
    <row r="947" spans="1:4">
      <c r="A947" s="64">
        <v>141346</v>
      </c>
      <c r="B947" s="58" t="s">
        <v>1423</v>
      </c>
      <c r="C947" s="61" t="s">
        <v>83</v>
      </c>
      <c r="D947" s="62">
        <v>36.78</v>
      </c>
    </row>
    <row r="948" spans="1:4">
      <c r="A948" s="64">
        <v>141347</v>
      </c>
      <c r="B948" s="58" t="s">
        <v>1424</v>
      </c>
      <c r="C948" s="61" t="s">
        <v>83</v>
      </c>
      <c r="D948" s="62">
        <v>47.69</v>
      </c>
    </row>
    <row r="949" spans="1:4">
      <c r="A949" s="64">
        <v>141348</v>
      </c>
      <c r="B949" s="58" t="s">
        <v>1425</v>
      </c>
      <c r="C949" s="61" t="s">
        <v>83</v>
      </c>
      <c r="D949" s="62">
        <v>85.48</v>
      </c>
    </row>
    <row r="950" spans="1:4">
      <c r="A950" s="64">
        <v>141349</v>
      </c>
      <c r="B950" s="58" t="s">
        <v>1426</v>
      </c>
      <c r="C950" s="61" t="s">
        <v>83</v>
      </c>
      <c r="D950" s="62">
        <v>106.04</v>
      </c>
    </row>
    <row r="951" spans="1:4">
      <c r="A951" s="64">
        <v>141351</v>
      </c>
      <c r="B951" s="58" t="s">
        <v>1427</v>
      </c>
      <c r="C951" s="61" t="s">
        <v>83</v>
      </c>
      <c r="D951" s="62">
        <v>166.75</v>
      </c>
    </row>
    <row r="952" spans="1:4">
      <c r="A952" s="64">
        <v>141400</v>
      </c>
      <c r="B952" s="58" t="s">
        <v>1428</v>
      </c>
      <c r="C952" s="59"/>
      <c r="D952" s="60"/>
    </row>
    <row r="953" spans="1:4">
      <c r="A953" s="64">
        <v>141401</v>
      </c>
      <c r="B953" s="58" t="s">
        <v>1429</v>
      </c>
      <c r="C953" s="61" t="s">
        <v>83</v>
      </c>
      <c r="D953" s="62">
        <v>1622.84</v>
      </c>
    </row>
    <row r="954" spans="1:4">
      <c r="A954" s="64">
        <v>141402</v>
      </c>
      <c r="B954" s="58" t="s">
        <v>1430</v>
      </c>
      <c r="C954" s="61" t="s">
        <v>83</v>
      </c>
      <c r="D954" s="62">
        <v>1903.16</v>
      </c>
    </row>
    <row r="955" spans="1:4">
      <c r="A955" s="64">
        <v>141403</v>
      </c>
      <c r="B955" s="58" t="s">
        <v>1431</v>
      </c>
      <c r="C955" s="61" t="s">
        <v>83</v>
      </c>
      <c r="D955" s="62">
        <v>2651.7</v>
      </c>
    </row>
    <row r="956" spans="1:4">
      <c r="A956" s="64">
        <v>141404</v>
      </c>
      <c r="B956" s="58" t="s">
        <v>1432</v>
      </c>
      <c r="C956" s="61" t="s">
        <v>83</v>
      </c>
      <c r="D956" s="62">
        <v>3278.1</v>
      </c>
    </row>
    <row r="957" spans="1:4">
      <c r="A957" s="64">
        <v>141405</v>
      </c>
      <c r="B957" s="58" t="s">
        <v>1433</v>
      </c>
      <c r="C957" s="61" t="s">
        <v>83</v>
      </c>
      <c r="D957" s="62">
        <v>3689.19</v>
      </c>
    </row>
    <row r="958" spans="1:4">
      <c r="A958" s="64">
        <v>141406</v>
      </c>
      <c r="B958" s="58" t="s">
        <v>1434</v>
      </c>
      <c r="C958" s="61" t="s">
        <v>83</v>
      </c>
      <c r="D958" s="62">
        <v>3869.1</v>
      </c>
    </row>
    <row r="959" spans="1:4">
      <c r="A959" s="64">
        <v>141500</v>
      </c>
      <c r="B959" s="58" t="s">
        <v>1435</v>
      </c>
      <c r="C959" s="59"/>
      <c r="D959" s="60"/>
    </row>
    <row r="960" spans="1:4">
      <c r="A960" s="64">
        <v>141501</v>
      </c>
      <c r="B960" s="58" t="s">
        <v>1436</v>
      </c>
      <c r="C960" s="61" t="s">
        <v>83</v>
      </c>
      <c r="D960" s="62">
        <v>1804.83</v>
      </c>
    </row>
    <row r="961" spans="1:4">
      <c r="A961" s="64">
        <v>141502</v>
      </c>
      <c r="B961" s="58" t="s">
        <v>1437</v>
      </c>
      <c r="C961" s="61" t="s">
        <v>83</v>
      </c>
      <c r="D961" s="62">
        <v>2990.34</v>
      </c>
    </row>
    <row r="962" spans="1:4">
      <c r="A962" s="64">
        <v>141700</v>
      </c>
      <c r="B962" s="58" t="s">
        <v>1282</v>
      </c>
      <c r="C962" s="59"/>
      <c r="D962" s="60"/>
    </row>
    <row r="963" spans="1:4">
      <c r="A963" s="64">
        <v>141701</v>
      </c>
      <c r="B963" s="58" t="s">
        <v>1438</v>
      </c>
      <c r="C963" s="61" t="s">
        <v>508</v>
      </c>
      <c r="D963" s="60"/>
    </row>
    <row r="964" spans="1:4">
      <c r="A964" s="64">
        <v>141702</v>
      </c>
      <c r="B964" s="58" t="s">
        <v>1439</v>
      </c>
      <c r="C964" s="61" t="s">
        <v>508</v>
      </c>
      <c r="D964" s="60"/>
    </row>
    <row r="965" spans="1:4">
      <c r="A965" s="64">
        <v>141703</v>
      </c>
      <c r="B965" s="58" t="s">
        <v>1440</v>
      </c>
      <c r="C965" s="61" t="s">
        <v>508</v>
      </c>
      <c r="D965" s="60"/>
    </row>
    <row r="966" spans="1:4">
      <c r="A966" s="64">
        <v>141704</v>
      </c>
      <c r="B966" s="58" t="s">
        <v>1441</v>
      </c>
      <c r="C966" s="61" t="s">
        <v>508</v>
      </c>
      <c r="D966" s="60"/>
    </row>
    <row r="967" spans="1:4">
      <c r="A967" s="64">
        <v>141705</v>
      </c>
      <c r="B967" s="58" t="s">
        <v>1442</v>
      </c>
      <c r="C967" s="61" t="s">
        <v>508</v>
      </c>
      <c r="D967" s="60"/>
    </row>
    <row r="968" spans="1:4">
      <c r="A968" s="64">
        <v>141800</v>
      </c>
      <c r="B968" s="58" t="s">
        <v>1443</v>
      </c>
      <c r="C968" s="59"/>
      <c r="D968" s="60"/>
    </row>
    <row r="969" spans="1:4">
      <c r="A969" s="64">
        <v>141801</v>
      </c>
      <c r="B969" s="58" t="s">
        <v>1443</v>
      </c>
      <c r="C969" s="61" t="s">
        <v>508</v>
      </c>
      <c r="D969" s="60"/>
    </row>
    <row r="970" spans="1:4">
      <c r="A970" s="64">
        <v>150000</v>
      </c>
      <c r="B970" s="58" t="s">
        <v>1444</v>
      </c>
      <c r="C970" s="59"/>
      <c r="D970" s="60"/>
    </row>
    <row r="971" spans="1:4">
      <c r="A971" s="64">
        <v>150100</v>
      </c>
      <c r="B971" s="58" t="s">
        <v>1445</v>
      </c>
      <c r="C971" s="59"/>
      <c r="D971" s="60"/>
    </row>
    <row r="972" spans="1:4" ht="30">
      <c r="A972" s="64">
        <v>150101</v>
      </c>
      <c r="B972" s="58" t="s">
        <v>1446</v>
      </c>
      <c r="C972" s="61" t="s">
        <v>83</v>
      </c>
      <c r="D972" s="62">
        <v>3045.24</v>
      </c>
    </row>
    <row r="973" spans="1:4" ht="30">
      <c r="A973" s="64">
        <v>150102</v>
      </c>
      <c r="B973" s="58" t="s">
        <v>1447</v>
      </c>
      <c r="C973" s="61" t="s">
        <v>83</v>
      </c>
      <c r="D973" s="62">
        <v>4060.32</v>
      </c>
    </row>
    <row r="974" spans="1:4" ht="30">
      <c r="A974" s="64">
        <v>150103</v>
      </c>
      <c r="B974" s="58" t="s">
        <v>1448</v>
      </c>
      <c r="C974" s="61" t="s">
        <v>83</v>
      </c>
      <c r="D974" s="62">
        <v>5075.3999999999996</v>
      </c>
    </row>
    <row r="975" spans="1:4" ht="30">
      <c r="A975" s="64">
        <v>150104</v>
      </c>
      <c r="B975" s="58" t="s">
        <v>1449</v>
      </c>
      <c r="C975" s="61" t="s">
        <v>83</v>
      </c>
      <c r="D975" s="62">
        <v>6090.48</v>
      </c>
    </row>
    <row r="976" spans="1:4" ht="30">
      <c r="A976" s="64">
        <v>150105</v>
      </c>
      <c r="B976" s="58" t="s">
        <v>1450</v>
      </c>
      <c r="C976" s="61" t="s">
        <v>83</v>
      </c>
      <c r="D976" s="62">
        <v>7105.56</v>
      </c>
    </row>
    <row r="977" spans="1:4">
      <c r="A977" s="64">
        <v>150200</v>
      </c>
      <c r="B977" s="58" t="s">
        <v>1451</v>
      </c>
      <c r="C977" s="59"/>
      <c r="D977" s="60"/>
    </row>
    <row r="978" spans="1:4">
      <c r="A978" s="64">
        <v>150201</v>
      </c>
      <c r="B978" s="58" t="s">
        <v>1452</v>
      </c>
      <c r="C978" s="61" t="s">
        <v>86</v>
      </c>
      <c r="D978" s="62">
        <v>121.39</v>
      </c>
    </row>
    <row r="979" spans="1:4">
      <c r="A979" s="64">
        <v>150202</v>
      </c>
      <c r="B979" s="58" t="s">
        <v>1453</v>
      </c>
      <c r="C979" s="61" t="s">
        <v>86</v>
      </c>
      <c r="D979" s="62">
        <v>199.42</v>
      </c>
    </row>
    <row r="980" spans="1:4">
      <c r="A980" s="64">
        <v>150203</v>
      </c>
      <c r="B980" s="58" t="s">
        <v>1454</v>
      </c>
      <c r="C980" s="61" t="s">
        <v>86</v>
      </c>
      <c r="D980" s="62">
        <v>271.85000000000002</v>
      </c>
    </row>
    <row r="981" spans="1:4">
      <c r="A981" s="64">
        <v>150204</v>
      </c>
      <c r="B981" s="58" t="s">
        <v>1455</v>
      </c>
      <c r="C981" s="61" t="s">
        <v>86</v>
      </c>
      <c r="D981" s="62">
        <v>391.25</v>
      </c>
    </row>
    <row r="982" spans="1:4">
      <c r="A982" s="64">
        <v>150205</v>
      </c>
      <c r="B982" s="58" t="s">
        <v>1456</v>
      </c>
      <c r="C982" s="61" t="s">
        <v>86</v>
      </c>
      <c r="D982" s="62">
        <v>554.97</v>
      </c>
    </row>
    <row r="983" spans="1:4">
      <c r="A983" s="64">
        <v>150300</v>
      </c>
      <c r="B983" s="58" t="s">
        <v>1457</v>
      </c>
      <c r="C983" s="59"/>
      <c r="D983" s="60"/>
    </row>
    <row r="984" spans="1:4" ht="30">
      <c r="A984" s="64">
        <v>150301</v>
      </c>
      <c r="B984" s="58" t="s">
        <v>1458</v>
      </c>
      <c r="C984" s="61" t="s">
        <v>133</v>
      </c>
      <c r="D984" s="62">
        <v>2154.06</v>
      </c>
    </row>
    <row r="985" spans="1:4">
      <c r="A985" s="64">
        <v>150302</v>
      </c>
      <c r="B985" s="58" t="s">
        <v>1459</v>
      </c>
      <c r="C985" s="61" t="s">
        <v>133</v>
      </c>
      <c r="D985" s="62">
        <v>1946</v>
      </c>
    </row>
    <row r="986" spans="1:4">
      <c r="A986" s="64">
        <v>150400</v>
      </c>
      <c r="B986" s="58" t="s">
        <v>1460</v>
      </c>
      <c r="C986" s="59"/>
      <c r="D986" s="60"/>
    </row>
    <row r="987" spans="1:4">
      <c r="A987" s="64">
        <v>150401</v>
      </c>
      <c r="B987" s="58" t="s">
        <v>1461</v>
      </c>
      <c r="C987" s="61" t="s">
        <v>133</v>
      </c>
      <c r="D987" s="62">
        <v>198.28</v>
      </c>
    </row>
    <row r="988" spans="1:4">
      <c r="A988" s="64">
        <v>150402</v>
      </c>
      <c r="B988" s="58" t="s">
        <v>1462</v>
      </c>
      <c r="C988" s="61" t="s">
        <v>133</v>
      </c>
      <c r="D988" s="62">
        <v>643.66999999999996</v>
      </c>
    </row>
    <row r="989" spans="1:4">
      <c r="A989" s="64">
        <v>150500</v>
      </c>
      <c r="B989" s="58" t="s">
        <v>1463</v>
      </c>
      <c r="C989" s="59"/>
      <c r="D989" s="60"/>
    </row>
    <row r="990" spans="1:4">
      <c r="A990" s="64">
        <v>150501</v>
      </c>
      <c r="B990" s="58" t="s">
        <v>1464</v>
      </c>
      <c r="C990" s="61" t="s">
        <v>133</v>
      </c>
      <c r="D990" s="62">
        <v>293.85000000000002</v>
      </c>
    </row>
    <row r="991" spans="1:4">
      <c r="A991" s="64">
        <v>150502</v>
      </c>
      <c r="B991" s="58" t="s">
        <v>1465</v>
      </c>
      <c r="C991" s="61" t="s">
        <v>133</v>
      </c>
      <c r="D991" s="62">
        <v>741.71</v>
      </c>
    </row>
    <row r="992" spans="1:4">
      <c r="A992" s="64">
        <v>150503</v>
      </c>
      <c r="B992" s="58" t="s">
        <v>1466</v>
      </c>
      <c r="C992" s="61" t="s">
        <v>133</v>
      </c>
      <c r="D992" s="60">
        <v>1564.51</v>
      </c>
    </row>
    <row r="993" spans="1:4" ht="30">
      <c r="A993" s="64">
        <v>150600</v>
      </c>
      <c r="B993" s="58" t="s">
        <v>1467</v>
      </c>
      <c r="C993" s="59"/>
      <c r="D993" s="60"/>
    </row>
    <row r="994" spans="1:4" ht="30">
      <c r="A994" s="64">
        <v>150601</v>
      </c>
      <c r="B994" s="58" t="s">
        <v>1468</v>
      </c>
      <c r="C994" s="61" t="s">
        <v>83</v>
      </c>
      <c r="D994" s="62">
        <v>732.98</v>
      </c>
    </row>
    <row r="995" spans="1:4" ht="30">
      <c r="A995" s="64">
        <v>150602</v>
      </c>
      <c r="B995" s="58" t="s">
        <v>1469</v>
      </c>
      <c r="C995" s="61" t="s">
        <v>83</v>
      </c>
      <c r="D995" s="62">
        <v>876.97</v>
      </c>
    </row>
    <row r="996" spans="1:4" ht="30">
      <c r="A996" s="64">
        <v>150603</v>
      </c>
      <c r="B996" s="58" t="s">
        <v>1470</v>
      </c>
      <c r="C996" s="61" t="s">
        <v>83</v>
      </c>
      <c r="D996" s="62">
        <v>1149.44</v>
      </c>
    </row>
    <row r="997" spans="1:4" ht="30">
      <c r="A997" s="64">
        <v>150604</v>
      </c>
      <c r="B997" s="58" t="s">
        <v>1471</v>
      </c>
      <c r="C997" s="61" t="s">
        <v>83</v>
      </c>
      <c r="D997" s="62">
        <v>1328.73</v>
      </c>
    </row>
    <row r="998" spans="1:4" ht="30">
      <c r="A998" s="64">
        <v>150605</v>
      </c>
      <c r="B998" s="58" t="s">
        <v>1472</v>
      </c>
      <c r="C998" s="61" t="s">
        <v>83</v>
      </c>
      <c r="D998" s="62">
        <v>1559.25</v>
      </c>
    </row>
    <row r="999" spans="1:4" ht="30">
      <c r="A999" s="64">
        <v>150606</v>
      </c>
      <c r="B999" s="58" t="s">
        <v>1473</v>
      </c>
      <c r="C999" s="61" t="s">
        <v>83</v>
      </c>
      <c r="D999" s="62">
        <v>1716.18</v>
      </c>
    </row>
    <row r="1000" spans="1:4" ht="30">
      <c r="A1000" s="64">
        <v>150607</v>
      </c>
      <c r="B1000" s="58" t="s">
        <v>1474</v>
      </c>
      <c r="C1000" s="61" t="s">
        <v>83</v>
      </c>
      <c r="D1000" s="62">
        <v>2083.04</v>
      </c>
    </row>
    <row r="1001" spans="1:4" ht="30">
      <c r="A1001" s="64">
        <v>150608</v>
      </c>
      <c r="B1001" s="58" t="s">
        <v>1475</v>
      </c>
      <c r="C1001" s="61" t="s">
        <v>83</v>
      </c>
      <c r="D1001" s="62">
        <v>2083.04</v>
      </c>
    </row>
    <row r="1002" spans="1:4" ht="30">
      <c r="A1002" s="64">
        <v>150609</v>
      </c>
      <c r="B1002" s="58" t="s">
        <v>1476</v>
      </c>
      <c r="C1002" s="61" t="s">
        <v>83</v>
      </c>
      <c r="D1002" s="62">
        <v>2133.4499999999998</v>
      </c>
    </row>
    <row r="1003" spans="1:4" ht="30">
      <c r="A1003" s="64">
        <v>150610</v>
      </c>
      <c r="B1003" s="58" t="s">
        <v>1477</v>
      </c>
      <c r="C1003" s="61" t="s">
        <v>83</v>
      </c>
      <c r="D1003" s="62">
        <v>2811.45</v>
      </c>
    </row>
    <row r="1004" spans="1:4" ht="30">
      <c r="A1004" s="64">
        <v>150611</v>
      </c>
      <c r="B1004" s="58" t="s">
        <v>1478</v>
      </c>
      <c r="C1004" s="61" t="s">
        <v>83</v>
      </c>
      <c r="D1004" s="62">
        <v>3166.76</v>
      </c>
    </row>
    <row r="1005" spans="1:4" ht="30">
      <c r="A1005" s="64">
        <v>150612</v>
      </c>
      <c r="B1005" s="58" t="s">
        <v>1479</v>
      </c>
      <c r="C1005" s="61" t="s">
        <v>83</v>
      </c>
      <c r="D1005" s="62">
        <v>3408.78</v>
      </c>
    </row>
    <row r="1006" spans="1:4" ht="30">
      <c r="A1006" s="64">
        <v>150613</v>
      </c>
      <c r="B1006" s="58" t="s">
        <v>1480</v>
      </c>
      <c r="C1006" s="61" t="s">
        <v>83</v>
      </c>
      <c r="D1006" s="62">
        <v>3989.3</v>
      </c>
    </row>
    <row r="1007" spans="1:4" ht="30">
      <c r="A1007" s="64">
        <v>150700</v>
      </c>
      <c r="B1007" s="58" t="s">
        <v>1481</v>
      </c>
      <c r="C1007" s="59"/>
      <c r="D1007" s="60"/>
    </row>
    <row r="1008" spans="1:4" ht="30">
      <c r="A1008" s="64">
        <v>150701</v>
      </c>
      <c r="B1008" s="58" t="s">
        <v>1482</v>
      </c>
      <c r="C1008" s="61" t="s">
        <v>83</v>
      </c>
      <c r="D1008" s="62">
        <v>708.71</v>
      </c>
    </row>
    <row r="1009" spans="1:4" ht="30">
      <c r="A1009" s="64">
        <v>150702</v>
      </c>
      <c r="B1009" s="58" t="s">
        <v>1483</v>
      </c>
      <c r="C1009" s="61" t="s">
        <v>83</v>
      </c>
      <c r="D1009" s="62">
        <v>981.72</v>
      </c>
    </row>
    <row r="1010" spans="1:4" ht="30">
      <c r="A1010" s="64">
        <v>150703</v>
      </c>
      <c r="B1010" s="58" t="s">
        <v>1484</v>
      </c>
      <c r="C1010" s="61" t="s">
        <v>83</v>
      </c>
      <c r="D1010" s="62">
        <v>1245.8900000000001</v>
      </c>
    </row>
    <row r="1011" spans="1:4" ht="30">
      <c r="A1011" s="64">
        <v>150704</v>
      </c>
      <c r="B1011" s="58" t="s">
        <v>1485</v>
      </c>
      <c r="C1011" s="61" t="s">
        <v>83</v>
      </c>
      <c r="D1011" s="62">
        <v>1440.5</v>
      </c>
    </row>
    <row r="1012" spans="1:4" ht="30">
      <c r="A1012" s="64">
        <v>150705</v>
      </c>
      <c r="B1012" s="58" t="s">
        <v>1486</v>
      </c>
      <c r="C1012" s="61" t="s">
        <v>83</v>
      </c>
      <c r="D1012" s="62">
        <v>1699.77</v>
      </c>
    </row>
    <row r="1013" spans="1:4" ht="30">
      <c r="A1013" s="64">
        <v>150706</v>
      </c>
      <c r="B1013" s="58" t="s">
        <v>1487</v>
      </c>
      <c r="C1013" s="61" t="s">
        <v>83</v>
      </c>
      <c r="D1013" s="62">
        <v>1958.89</v>
      </c>
    </row>
    <row r="1014" spans="1:4" ht="30">
      <c r="A1014" s="64">
        <v>150707</v>
      </c>
      <c r="B1014" s="58" t="s">
        <v>1488</v>
      </c>
      <c r="C1014" s="61" t="s">
        <v>83</v>
      </c>
      <c r="D1014" s="62">
        <v>2268.2600000000002</v>
      </c>
    </row>
    <row r="1015" spans="1:4" ht="30">
      <c r="A1015" s="64">
        <v>150708</v>
      </c>
      <c r="B1015" s="58" t="s">
        <v>1489</v>
      </c>
      <c r="C1015" s="61" t="s">
        <v>83</v>
      </c>
      <c r="D1015" s="62">
        <v>2415.16</v>
      </c>
    </row>
    <row r="1016" spans="1:4" ht="30">
      <c r="A1016" s="64">
        <v>150709</v>
      </c>
      <c r="B1016" s="58" t="s">
        <v>1490</v>
      </c>
      <c r="C1016" s="61" t="s">
        <v>83</v>
      </c>
      <c r="D1016" s="62">
        <v>2567.7600000000002</v>
      </c>
    </row>
    <row r="1017" spans="1:4" ht="30">
      <c r="A1017" s="64">
        <v>150710</v>
      </c>
      <c r="B1017" s="58" t="s">
        <v>1491</v>
      </c>
      <c r="C1017" s="61" t="s">
        <v>83</v>
      </c>
      <c r="D1017" s="62">
        <v>2750.78</v>
      </c>
    </row>
    <row r="1018" spans="1:4">
      <c r="A1018" s="64">
        <v>150800</v>
      </c>
      <c r="B1018" s="58" t="s">
        <v>1492</v>
      </c>
      <c r="C1018" s="59"/>
      <c r="D1018" s="60"/>
    </row>
    <row r="1019" spans="1:4">
      <c r="A1019" s="64">
        <v>150801</v>
      </c>
      <c r="B1019" s="58" t="s">
        <v>1493</v>
      </c>
      <c r="C1019" s="61" t="s">
        <v>133</v>
      </c>
      <c r="D1019" s="62">
        <v>238.03</v>
      </c>
    </row>
    <row r="1020" spans="1:4">
      <c r="A1020" s="64">
        <v>150802</v>
      </c>
      <c r="B1020" s="58" t="s">
        <v>1494</v>
      </c>
      <c r="C1020" s="61" t="s">
        <v>133</v>
      </c>
      <c r="D1020" s="62">
        <v>550.35</v>
      </c>
    </row>
    <row r="1021" spans="1:4">
      <c r="A1021" s="64">
        <v>150803</v>
      </c>
      <c r="B1021" s="58" t="s">
        <v>1495</v>
      </c>
      <c r="C1021" s="61" t="s">
        <v>133</v>
      </c>
      <c r="D1021" s="62">
        <v>1018.23</v>
      </c>
    </row>
    <row r="1022" spans="1:4">
      <c r="A1022" s="64">
        <v>150804</v>
      </c>
      <c r="B1022" s="58" t="s">
        <v>1496</v>
      </c>
      <c r="C1022" s="61" t="s">
        <v>133</v>
      </c>
      <c r="D1022" s="62">
        <v>791.4</v>
      </c>
    </row>
    <row r="1023" spans="1:4">
      <c r="A1023" s="64">
        <v>150805</v>
      </c>
      <c r="B1023" s="58" t="s">
        <v>1497</v>
      </c>
      <c r="C1023" s="61" t="s">
        <v>83</v>
      </c>
      <c r="D1023" s="62">
        <v>190.41</v>
      </c>
    </row>
    <row r="1024" spans="1:4">
      <c r="A1024" s="64">
        <v>150806</v>
      </c>
      <c r="B1024" s="58" t="s">
        <v>1498</v>
      </c>
      <c r="C1024" s="61" t="s">
        <v>86</v>
      </c>
      <c r="D1024" s="62">
        <v>135.97</v>
      </c>
    </row>
    <row r="1025" spans="1:4">
      <c r="A1025" s="64">
        <v>150807</v>
      </c>
      <c r="B1025" s="58" t="s">
        <v>1499</v>
      </c>
      <c r="C1025" s="61" t="s">
        <v>83</v>
      </c>
      <c r="D1025" s="62">
        <v>176.37</v>
      </c>
    </row>
    <row r="1026" spans="1:4">
      <c r="A1026" s="64">
        <v>150808</v>
      </c>
      <c r="B1026" s="58" t="s">
        <v>1500</v>
      </c>
      <c r="C1026" s="61" t="s">
        <v>83</v>
      </c>
      <c r="D1026" s="62">
        <v>152.18</v>
      </c>
    </row>
    <row r="1027" spans="1:4">
      <c r="A1027" s="64">
        <v>150809</v>
      </c>
      <c r="B1027" s="58" t="s">
        <v>1501</v>
      </c>
      <c r="C1027" s="61" t="s">
        <v>153</v>
      </c>
      <c r="D1027" s="62">
        <v>29.84</v>
      </c>
    </row>
    <row r="1028" spans="1:4">
      <c r="A1028" s="64">
        <v>150810</v>
      </c>
      <c r="B1028" s="58" t="s">
        <v>1502</v>
      </c>
      <c r="C1028" s="61" t="s">
        <v>83</v>
      </c>
      <c r="D1028" s="62">
        <v>865.57</v>
      </c>
    </row>
    <row r="1029" spans="1:4">
      <c r="A1029" s="64">
        <v>150811</v>
      </c>
      <c r="B1029" s="58" t="s">
        <v>1503</v>
      </c>
      <c r="C1029" s="61" t="s">
        <v>83</v>
      </c>
      <c r="D1029" s="62">
        <v>403.23</v>
      </c>
    </row>
    <row r="1030" spans="1:4">
      <c r="A1030" s="64">
        <v>150812</v>
      </c>
      <c r="B1030" s="58" t="s">
        <v>1504</v>
      </c>
      <c r="C1030" s="61" t="s">
        <v>83</v>
      </c>
      <c r="D1030" s="62">
        <v>806.83</v>
      </c>
    </row>
    <row r="1031" spans="1:4">
      <c r="A1031" s="64">
        <v>150813</v>
      </c>
      <c r="B1031" s="58" t="s">
        <v>1505</v>
      </c>
      <c r="C1031" s="61" t="s">
        <v>83</v>
      </c>
      <c r="D1031" s="60">
        <v>1339.16</v>
      </c>
    </row>
    <row r="1032" spans="1:4">
      <c r="A1032" s="64">
        <v>150814</v>
      </c>
      <c r="B1032" s="58" t="s">
        <v>1506</v>
      </c>
      <c r="C1032" s="61" t="s">
        <v>83</v>
      </c>
      <c r="D1032" s="60">
        <v>3300.05</v>
      </c>
    </row>
    <row r="1033" spans="1:4">
      <c r="A1033" s="64">
        <v>150815</v>
      </c>
      <c r="B1033" s="58" t="s">
        <v>1507</v>
      </c>
      <c r="C1033" s="61" t="s">
        <v>83</v>
      </c>
      <c r="D1033" s="62">
        <v>145.56</v>
      </c>
    </row>
    <row r="1034" spans="1:4">
      <c r="A1034" s="64">
        <v>150816</v>
      </c>
      <c r="B1034" s="58" t="s">
        <v>1508</v>
      </c>
      <c r="C1034" s="61" t="s">
        <v>83</v>
      </c>
      <c r="D1034" s="62">
        <v>363.22</v>
      </c>
    </row>
    <row r="1035" spans="1:4">
      <c r="A1035" s="64">
        <v>150817</v>
      </c>
      <c r="B1035" s="58" t="s">
        <v>1509</v>
      </c>
      <c r="C1035" s="61" t="s">
        <v>83</v>
      </c>
      <c r="D1035" s="62">
        <v>425.79</v>
      </c>
    </row>
    <row r="1036" spans="1:4">
      <c r="A1036" s="64">
        <v>150818</v>
      </c>
      <c r="B1036" s="58" t="s">
        <v>1510</v>
      </c>
      <c r="C1036" s="61" t="s">
        <v>83</v>
      </c>
      <c r="D1036" s="62">
        <v>513.54999999999995</v>
      </c>
    </row>
    <row r="1037" spans="1:4">
      <c r="A1037" s="64">
        <v>150819</v>
      </c>
      <c r="B1037" s="58" t="s">
        <v>1511</v>
      </c>
      <c r="C1037" s="61" t="s">
        <v>83</v>
      </c>
      <c r="D1037" s="62">
        <v>701.24</v>
      </c>
    </row>
    <row r="1038" spans="1:4">
      <c r="A1038" s="64">
        <v>150820</v>
      </c>
      <c r="B1038" s="58" t="s">
        <v>1512</v>
      </c>
      <c r="C1038" s="61" t="s">
        <v>133</v>
      </c>
      <c r="D1038" s="60">
        <v>1043.06</v>
      </c>
    </row>
    <row r="1039" spans="1:4">
      <c r="A1039" s="64">
        <v>150823</v>
      </c>
      <c r="B1039" s="58" t="s">
        <v>1513</v>
      </c>
      <c r="C1039" s="61" t="s">
        <v>83</v>
      </c>
      <c r="D1039" s="60">
        <v>1248.6199999999999</v>
      </c>
    </row>
    <row r="1040" spans="1:4">
      <c r="A1040" s="64">
        <v>150900</v>
      </c>
      <c r="B1040" s="58" t="s">
        <v>1514</v>
      </c>
      <c r="C1040" s="59"/>
      <c r="D1040" s="60"/>
    </row>
    <row r="1041" spans="1:4">
      <c r="A1041" s="64">
        <v>150901</v>
      </c>
      <c r="B1041" s="58" t="s">
        <v>1515</v>
      </c>
      <c r="C1041" s="61" t="s">
        <v>147</v>
      </c>
      <c r="D1041" s="62">
        <v>72.7</v>
      </c>
    </row>
    <row r="1042" spans="1:4">
      <c r="A1042" s="64">
        <v>150902</v>
      </c>
      <c r="B1042" s="58" t="s">
        <v>1516</v>
      </c>
      <c r="C1042" s="61" t="s">
        <v>147</v>
      </c>
      <c r="D1042" s="62">
        <v>151.38999999999999</v>
      </c>
    </row>
    <row r="1043" spans="1:4">
      <c r="A1043" s="64">
        <v>150903</v>
      </c>
      <c r="B1043" s="58" t="s">
        <v>1517</v>
      </c>
      <c r="C1043" s="61" t="s">
        <v>147</v>
      </c>
      <c r="D1043" s="62">
        <v>72.7</v>
      </c>
    </row>
    <row r="1044" spans="1:4">
      <c r="A1044" s="64">
        <v>150904</v>
      </c>
      <c r="B1044" s="58" t="s">
        <v>1518</v>
      </c>
      <c r="C1044" s="61" t="s">
        <v>147</v>
      </c>
      <c r="D1044" s="62">
        <v>79.63</v>
      </c>
    </row>
    <row r="1045" spans="1:4">
      <c r="A1045" s="64">
        <v>150905</v>
      </c>
      <c r="B1045" s="58" t="s">
        <v>1519</v>
      </c>
      <c r="C1045" s="61" t="s">
        <v>147</v>
      </c>
      <c r="D1045" s="62">
        <v>72.7</v>
      </c>
    </row>
    <row r="1046" spans="1:4">
      <c r="A1046" s="64">
        <v>150906</v>
      </c>
      <c r="B1046" s="58" t="s">
        <v>1520</v>
      </c>
      <c r="C1046" s="61" t="s">
        <v>133</v>
      </c>
      <c r="D1046" s="62">
        <v>65.77</v>
      </c>
    </row>
    <row r="1047" spans="1:4">
      <c r="A1047" s="64">
        <v>150907</v>
      </c>
      <c r="B1047" s="58" t="s">
        <v>1521</v>
      </c>
      <c r="C1047" s="61" t="s">
        <v>133</v>
      </c>
      <c r="D1047" s="62">
        <v>492.54</v>
      </c>
    </row>
    <row r="1048" spans="1:4" ht="30">
      <c r="A1048" s="64">
        <v>150908</v>
      </c>
      <c r="B1048" s="58" t="s">
        <v>1522</v>
      </c>
      <c r="C1048" s="61" t="s">
        <v>133</v>
      </c>
      <c r="D1048" s="62">
        <v>126.12</v>
      </c>
    </row>
    <row r="1049" spans="1:4">
      <c r="A1049" s="64">
        <v>150910</v>
      </c>
      <c r="B1049" s="58" t="s">
        <v>1523</v>
      </c>
      <c r="C1049" s="61" t="s">
        <v>133</v>
      </c>
      <c r="D1049" s="62">
        <v>60.62</v>
      </c>
    </row>
    <row r="1050" spans="1:4">
      <c r="A1050" s="64">
        <v>150915</v>
      </c>
      <c r="B1050" s="58" t="s">
        <v>1524</v>
      </c>
      <c r="C1050" s="61" t="s">
        <v>147</v>
      </c>
      <c r="D1050" s="62">
        <v>90.01</v>
      </c>
    </row>
    <row r="1051" spans="1:4">
      <c r="A1051" s="64">
        <v>151000</v>
      </c>
      <c r="B1051" s="58" t="s">
        <v>163</v>
      </c>
      <c r="C1051" s="59"/>
      <c r="D1051" s="60"/>
    </row>
    <row r="1052" spans="1:4">
      <c r="A1052" s="64">
        <v>151001</v>
      </c>
      <c r="B1052" s="58" t="s">
        <v>164</v>
      </c>
      <c r="C1052" s="61" t="s">
        <v>153</v>
      </c>
      <c r="D1052" s="62">
        <v>1.52</v>
      </c>
    </row>
    <row r="1053" spans="1:4">
      <c r="A1053" s="64">
        <v>151002</v>
      </c>
      <c r="B1053" s="58" t="s">
        <v>1525</v>
      </c>
      <c r="C1053" s="61" t="s">
        <v>153</v>
      </c>
      <c r="D1053" s="62">
        <v>0.88</v>
      </c>
    </row>
    <row r="1054" spans="1:4">
      <c r="A1054" s="64">
        <v>151003</v>
      </c>
      <c r="B1054" s="58" t="s">
        <v>1526</v>
      </c>
      <c r="C1054" s="61" t="s">
        <v>86</v>
      </c>
      <c r="D1054" s="62">
        <v>0.74</v>
      </c>
    </row>
    <row r="1055" spans="1:4">
      <c r="A1055" s="64">
        <v>151004</v>
      </c>
      <c r="B1055" s="58" t="s">
        <v>1527</v>
      </c>
      <c r="C1055" s="61" t="s">
        <v>153</v>
      </c>
      <c r="D1055" s="62">
        <v>1.8</v>
      </c>
    </row>
    <row r="1056" spans="1:4">
      <c r="A1056" s="64">
        <v>151005</v>
      </c>
      <c r="B1056" s="58" t="s">
        <v>1528</v>
      </c>
      <c r="C1056" s="61" t="s">
        <v>153</v>
      </c>
      <c r="D1056" s="62">
        <v>1.25</v>
      </c>
    </row>
    <row r="1057" spans="1:4">
      <c r="A1057" s="64">
        <v>151006</v>
      </c>
      <c r="B1057" s="58" t="s">
        <v>1529</v>
      </c>
      <c r="C1057" s="61" t="s">
        <v>86</v>
      </c>
      <c r="D1057" s="62">
        <v>1.1100000000000001</v>
      </c>
    </row>
    <row r="1058" spans="1:4">
      <c r="A1058" s="64">
        <v>151100</v>
      </c>
      <c r="B1058" s="58" t="s">
        <v>1530</v>
      </c>
      <c r="C1058" s="59"/>
      <c r="D1058" s="60"/>
    </row>
    <row r="1059" spans="1:4" ht="30">
      <c r="A1059" s="64">
        <v>151101</v>
      </c>
      <c r="B1059" s="58" t="s">
        <v>1531</v>
      </c>
      <c r="C1059" s="61" t="s">
        <v>83</v>
      </c>
      <c r="D1059" s="62">
        <v>249.48</v>
      </c>
    </row>
    <row r="1060" spans="1:4" ht="30">
      <c r="A1060" s="64">
        <v>151102</v>
      </c>
      <c r="B1060" s="58" t="s">
        <v>1532</v>
      </c>
      <c r="C1060" s="61" t="s">
        <v>83</v>
      </c>
      <c r="D1060" s="62">
        <v>332.64</v>
      </c>
    </row>
    <row r="1061" spans="1:4">
      <c r="A1061" s="64">
        <v>151200</v>
      </c>
      <c r="B1061" s="58" t="s">
        <v>1533</v>
      </c>
      <c r="C1061" s="59"/>
      <c r="D1061" s="60"/>
    </row>
    <row r="1062" spans="1:4">
      <c r="A1062" s="64">
        <v>151204</v>
      </c>
      <c r="B1062" s="58" t="s">
        <v>1534</v>
      </c>
      <c r="C1062" s="61" t="s">
        <v>83</v>
      </c>
      <c r="D1062" s="62">
        <v>408.02</v>
      </c>
    </row>
    <row r="1063" spans="1:4">
      <c r="A1063" s="64">
        <v>151205</v>
      </c>
      <c r="B1063" s="58" t="s">
        <v>1535</v>
      </c>
      <c r="C1063" s="61" t="s">
        <v>83</v>
      </c>
      <c r="D1063" s="62">
        <v>454.65</v>
      </c>
    </row>
    <row r="1064" spans="1:4">
      <c r="A1064" s="64">
        <v>151300</v>
      </c>
      <c r="B1064" s="58" t="s">
        <v>1536</v>
      </c>
      <c r="C1064" s="59"/>
      <c r="D1064" s="60"/>
    </row>
    <row r="1065" spans="1:4" ht="30">
      <c r="A1065" s="64">
        <v>151301</v>
      </c>
      <c r="B1065" s="58" t="s">
        <v>1537</v>
      </c>
      <c r="C1065" s="61" t="s">
        <v>83</v>
      </c>
      <c r="D1065" s="62">
        <v>486.66</v>
      </c>
    </row>
    <row r="1066" spans="1:4" ht="30">
      <c r="A1066" s="64">
        <v>151302</v>
      </c>
      <c r="B1066" s="58" t="s">
        <v>1538</v>
      </c>
      <c r="C1066" s="61" t="s">
        <v>83</v>
      </c>
      <c r="D1066" s="62">
        <v>4519.5</v>
      </c>
    </row>
    <row r="1067" spans="1:4">
      <c r="A1067" s="64">
        <v>151400</v>
      </c>
      <c r="B1067" s="58" t="s">
        <v>1539</v>
      </c>
      <c r="C1067" s="59"/>
      <c r="D1067" s="60"/>
    </row>
    <row r="1068" spans="1:4">
      <c r="A1068" s="64">
        <v>151401</v>
      </c>
      <c r="B1068" s="58" t="s">
        <v>1539</v>
      </c>
      <c r="C1068" s="61" t="s">
        <v>83</v>
      </c>
      <c r="D1068" s="62">
        <v>1738.2</v>
      </c>
    </row>
    <row r="1069" spans="1:4">
      <c r="A1069" s="64">
        <v>151500</v>
      </c>
      <c r="B1069" s="58" t="s">
        <v>1540</v>
      </c>
      <c r="C1069" s="59"/>
      <c r="D1069" s="60"/>
    </row>
    <row r="1070" spans="1:4">
      <c r="A1070" s="64">
        <v>151501</v>
      </c>
      <c r="B1070" s="58" t="s">
        <v>1540</v>
      </c>
      <c r="C1070" s="61" t="s">
        <v>83</v>
      </c>
      <c r="D1070" s="62">
        <v>405.55</v>
      </c>
    </row>
    <row r="1071" spans="1:4">
      <c r="A1071" s="64">
        <v>151600</v>
      </c>
      <c r="B1071" s="58" t="s">
        <v>1541</v>
      </c>
      <c r="C1071" s="59"/>
      <c r="D1071" s="60"/>
    </row>
    <row r="1072" spans="1:4">
      <c r="A1072" s="64">
        <v>151601</v>
      </c>
      <c r="B1072" s="58" t="s">
        <v>1542</v>
      </c>
      <c r="C1072" s="61" t="s">
        <v>83</v>
      </c>
      <c r="D1072" s="62">
        <v>405.55</v>
      </c>
    </row>
    <row r="1073" spans="1:4">
      <c r="A1073" s="64">
        <v>151603</v>
      </c>
      <c r="B1073" s="58" t="s">
        <v>1543</v>
      </c>
      <c r="C1073" s="61" t="s">
        <v>83</v>
      </c>
      <c r="D1073" s="62">
        <v>567.77</v>
      </c>
    </row>
    <row r="1074" spans="1:4">
      <c r="A1074" s="64">
        <v>151800</v>
      </c>
      <c r="B1074" s="58" t="s">
        <v>1544</v>
      </c>
      <c r="C1074" s="59"/>
      <c r="D1074" s="60"/>
    </row>
    <row r="1075" spans="1:4">
      <c r="A1075" s="64">
        <v>151801</v>
      </c>
      <c r="B1075" s="58" t="s">
        <v>1544</v>
      </c>
      <c r="C1075" s="61" t="s">
        <v>83</v>
      </c>
      <c r="D1075" s="62">
        <v>1722.42</v>
      </c>
    </row>
    <row r="1076" spans="1:4">
      <c r="A1076" s="64">
        <v>151900</v>
      </c>
      <c r="B1076" s="58" t="s">
        <v>1545</v>
      </c>
      <c r="C1076" s="59"/>
      <c r="D1076" s="60"/>
    </row>
    <row r="1077" spans="1:4">
      <c r="A1077" s="64">
        <v>151901</v>
      </c>
      <c r="B1077" s="58" t="s">
        <v>1546</v>
      </c>
      <c r="C1077" s="61" t="s">
        <v>83</v>
      </c>
      <c r="D1077" s="62">
        <v>621.48</v>
      </c>
    </row>
    <row r="1078" spans="1:4">
      <c r="A1078" s="64">
        <v>151902</v>
      </c>
      <c r="B1078" s="58" t="s">
        <v>1547</v>
      </c>
      <c r="C1078" s="61" t="s">
        <v>83</v>
      </c>
      <c r="D1078" s="62">
        <v>828.64</v>
      </c>
    </row>
    <row r="1079" spans="1:4">
      <c r="A1079" s="64">
        <v>151903</v>
      </c>
      <c r="B1079" s="58" t="s">
        <v>1548</v>
      </c>
      <c r="C1079" s="61" t="s">
        <v>83</v>
      </c>
      <c r="D1079" s="62">
        <v>1035.8</v>
      </c>
    </row>
    <row r="1080" spans="1:4">
      <c r="A1080" s="64">
        <v>151904</v>
      </c>
      <c r="B1080" s="58" t="s">
        <v>1549</v>
      </c>
      <c r="C1080" s="61" t="s">
        <v>83</v>
      </c>
      <c r="D1080" s="62">
        <v>1242.96</v>
      </c>
    </row>
    <row r="1081" spans="1:4">
      <c r="A1081" s="64">
        <v>151905</v>
      </c>
      <c r="B1081" s="58" t="s">
        <v>1550</v>
      </c>
      <c r="C1081" s="61" t="s">
        <v>83</v>
      </c>
      <c r="D1081" s="62">
        <v>1450.12</v>
      </c>
    </row>
    <row r="1082" spans="1:4">
      <c r="A1082" s="64">
        <v>151906</v>
      </c>
      <c r="B1082" s="58" t="s">
        <v>1551</v>
      </c>
      <c r="C1082" s="61" t="s">
        <v>83</v>
      </c>
      <c r="D1082" s="62">
        <v>1760.86</v>
      </c>
    </row>
    <row r="1083" spans="1:4">
      <c r="A1083" s="64">
        <v>151907</v>
      </c>
      <c r="B1083" s="58" t="s">
        <v>1552</v>
      </c>
      <c r="C1083" s="61" t="s">
        <v>83</v>
      </c>
      <c r="D1083" s="62">
        <v>2071.6</v>
      </c>
    </row>
    <row r="1084" spans="1:4">
      <c r="A1084" s="64">
        <v>151908</v>
      </c>
      <c r="B1084" s="58" t="s">
        <v>1553</v>
      </c>
      <c r="C1084" s="61" t="s">
        <v>83</v>
      </c>
      <c r="D1084" s="62">
        <v>2485.92</v>
      </c>
    </row>
    <row r="1085" spans="1:4">
      <c r="A1085" s="64">
        <v>152000</v>
      </c>
      <c r="B1085" s="58" t="s">
        <v>1554</v>
      </c>
      <c r="C1085" s="59"/>
      <c r="D1085" s="60"/>
    </row>
    <row r="1086" spans="1:4">
      <c r="A1086" s="64">
        <v>152001</v>
      </c>
      <c r="B1086" s="58" t="s">
        <v>1555</v>
      </c>
      <c r="C1086" s="61" t="s">
        <v>83</v>
      </c>
      <c r="D1086" s="62">
        <v>517.9</v>
      </c>
    </row>
    <row r="1087" spans="1:4">
      <c r="A1087" s="64">
        <v>152002</v>
      </c>
      <c r="B1087" s="58" t="s">
        <v>1556</v>
      </c>
      <c r="C1087" s="61" t="s">
        <v>83</v>
      </c>
      <c r="D1087" s="62">
        <v>725.06</v>
      </c>
    </row>
    <row r="1088" spans="1:4">
      <c r="A1088" s="64">
        <v>152003</v>
      </c>
      <c r="B1088" s="58" t="s">
        <v>1557</v>
      </c>
      <c r="C1088" s="61" t="s">
        <v>83</v>
      </c>
      <c r="D1088" s="62">
        <v>932.22</v>
      </c>
    </row>
    <row r="1089" spans="1:4">
      <c r="A1089" s="64">
        <v>152004</v>
      </c>
      <c r="B1089" s="58" t="s">
        <v>1558</v>
      </c>
      <c r="C1089" s="61" t="s">
        <v>83</v>
      </c>
      <c r="D1089" s="62">
        <v>1139.3800000000001</v>
      </c>
    </row>
    <row r="1090" spans="1:4">
      <c r="A1090" s="64">
        <v>152005</v>
      </c>
      <c r="B1090" s="58" t="s">
        <v>1559</v>
      </c>
      <c r="C1090" s="61" t="s">
        <v>83</v>
      </c>
      <c r="D1090" s="62">
        <v>1346.54</v>
      </c>
    </row>
    <row r="1091" spans="1:4">
      <c r="A1091" s="64">
        <v>152006</v>
      </c>
      <c r="B1091" s="58" t="s">
        <v>1560</v>
      </c>
      <c r="C1091" s="61" t="s">
        <v>83</v>
      </c>
      <c r="D1091" s="62">
        <v>1553.7</v>
      </c>
    </row>
    <row r="1092" spans="1:4">
      <c r="A1092" s="64">
        <v>152100</v>
      </c>
      <c r="B1092" s="58" t="s">
        <v>1561</v>
      </c>
      <c r="C1092" s="59"/>
      <c r="D1092" s="60"/>
    </row>
    <row r="1093" spans="1:4">
      <c r="A1093" s="64">
        <v>152101</v>
      </c>
      <c r="B1093" s="58" t="s">
        <v>1562</v>
      </c>
      <c r="C1093" s="61" t="s">
        <v>83</v>
      </c>
      <c r="D1093" s="62">
        <v>715.09</v>
      </c>
    </row>
    <row r="1094" spans="1:4">
      <c r="A1094" s="64">
        <v>152102</v>
      </c>
      <c r="B1094" s="58" t="s">
        <v>1563</v>
      </c>
      <c r="C1094" s="61" t="s">
        <v>83</v>
      </c>
      <c r="D1094" s="62">
        <v>806.75</v>
      </c>
    </row>
    <row r="1095" spans="1:4">
      <c r="A1095" s="64">
        <v>152103</v>
      </c>
      <c r="B1095" s="58" t="s">
        <v>1564</v>
      </c>
      <c r="C1095" s="61" t="s">
        <v>83</v>
      </c>
      <c r="D1095" s="62">
        <v>915.61</v>
      </c>
    </row>
    <row r="1096" spans="1:4">
      <c r="A1096" s="64">
        <v>152104</v>
      </c>
      <c r="B1096" s="58" t="s">
        <v>1565</v>
      </c>
      <c r="C1096" s="61" t="s">
        <v>83</v>
      </c>
      <c r="D1096" s="62">
        <v>1007.26</v>
      </c>
    </row>
    <row r="1097" spans="1:4">
      <c r="A1097" s="64">
        <v>152105</v>
      </c>
      <c r="B1097" s="58" t="s">
        <v>1566</v>
      </c>
      <c r="C1097" s="61" t="s">
        <v>83</v>
      </c>
      <c r="D1097" s="62">
        <v>1108.8900000000001</v>
      </c>
    </row>
    <row r="1098" spans="1:4">
      <c r="A1098" s="64">
        <v>152106</v>
      </c>
      <c r="B1098" s="58" t="s">
        <v>1567</v>
      </c>
      <c r="C1098" s="61" t="s">
        <v>83</v>
      </c>
      <c r="D1098" s="62">
        <v>1211.72</v>
      </c>
    </row>
    <row r="1099" spans="1:4">
      <c r="A1099" s="64">
        <v>152107</v>
      </c>
      <c r="B1099" s="58" t="s">
        <v>1568</v>
      </c>
      <c r="C1099" s="61" t="s">
        <v>83</v>
      </c>
      <c r="D1099" s="62">
        <v>1424.53</v>
      </c>
    </row>
    <row r="1100" spans="1:4">
      <c r="A1100" s="64">
        <v>152108</v>
      </c>
      <c r="B1100" s="58" t="s">
        <v>1569</v>
      </c>
      <c r="C1100" s="61" t="s">
        <v>83</v>
      </c>
      <c r="D1100" s="62">
        <v>1647.07</v>
      </c>
    </row>
    <row r="1101" spans="1:4">
      <c r="A1101" s="64">
        <v>152109</v>
      </c>
      <c r="B1101" s="58" t="s">
        <v>1570</v>
      </c>
      <c r="C1101" s="61" t="s">
        <v>83</v>
      </c>
      <c r="D1101" s="62">
        <v>1859.89</v>
      </c>
    </row>
    <row r="1102" spans="1:4">
      <c r="A1102" s="64">
        <v>152110</v>
      </c>
      <c r="B1102" s="58" t="s">
        <v>1571</v>
      </c>
      <c r="C1102" s="61" t="s">
        <v>83</v>
      </c>
      <c r="D1102" s="62">
        <v>2154.89</v>
      </c>
    </row>
    <row r="1103" spans="1:4">
      <c r="A1103" s="64">
        <v>152111</v>
      </c>
      <c r="B1103" s="58" t="s">
        <v>1572</v>
      </c>
      <c r="C1103" s="61" t="s">
        <v>83</v>
      </c>
      <c r="D1103" s="62">
        <v>2351.29</v>
      </c>
    </row>
    <row r="1104" spans="1:4">
      <c r="A1104" s="64">
        <v>152112</v>
      </c>
      <c r="B1104" s="58" t="s">
        <v>1573</v>
      </c>
      <c r="C1104" s="61" t="s">
        <v>83</v>
      </c>
      <c r="D1104" s="62">
        <v>2585.3200000000002</v>
      </c>
    </row>
    <row r="1105" spans="1:4">
      <c r="A1105" s="64">
        <v>152113</v>
      </c>
      <c r="B1105" s="58" t="s">
        <v>1574</v>
      </c>
      <c r="C1105" s="61" t="s">
        <v>83</v>
      </c>
      <c r="D1105" s="62">
        <v>3020.62</v>
      </c>
    </row>
    <row r="1106" spans="1:4">
      <c r="A1106" s="64">
        <v>160000</v>
      </c>
      <c r="B1106" s="58" t="s">
        <v>1575</v>
      </c>
      <c r="C1106" s="59"/>
      <c r="D1106" s="60"/>
    </row>
    <row r="1107" spans="1:4">
      <c r="A1107" s="64">
        <v>160100</v>
      </c>
      <c r="B1107" s="58" t="s">
        <v>1576</v>
      </c>
      <c r="C1107" s="59"/>
      <c r="D1107" s="60"/>
    </row>
    <row r="1108" spans="1:4" ht="30">
      <c r="A1108" s="64">
        <v>160101</v>
      </c>
      <c r="B1108" s="58" t="s">
        <v>1577</v>
      </c>
      <c r="C1108" s="61" t="s">
        <v>133</v>
      </c>
      <c r="D1108" s="62">
        <v>796.59</v>
      </c>
    </row>
    <row r="1109" spans="1:4">
      <c r="A1109" s="64">
        <v>160102</v>
      </c>
      <c r="B1109" s="58" t="s">
        <v>1578</v>
      </c>
      <c r="C1109" s="61" t="s">
        <v>133</v>
      </c>
      <c r="D1109" s="62">
        <v>568.95000000000005</v>
      </c>
    </row>
    <row r="1110" spans="1:4">
      <c r="A1110" s="64">
        <v>160200</v>
      </c>
      <c r="B1110" s="58" t="s">
        <v>1579</v>
      </c>
      <c r="C1110" s="59"/>
      <c r="D1110" s="60"/>
    </row>
    <row r="1111" spans="1:4">
      <c r="A1111" s="64">
        <v>160201</v>
      </c>
      <c r="B1111" s="58" t="s">
        <v>1580</v>
      </c>
      <c r="C1111" s="61" t="s">
        <v>86</v>
      </c>
      <c r="D1111" s="62">
        <v>51.3</v>
      </c>
    </row>
    <row r="1112" spans="1:4">
      <c r="A1112" s="64">
        <v>160202</v>
      </c>
      <c r="B1112" s="58" t="s">
        <v>1581</v>
      </c>
      <c r="C1112" s="61" t="s">
        <v>86</v>
      </c>
      <c r="D1112" s="62">
        <v>54.25</v>
      </c>
    </row>
    <row r="1113" spans="1:4">
      <c r="A1113" s="64">
        <v>160203</v>
      </c>
      <c r="B1113" s="58" t="s">
        <v>1582</v>
      </c>
      <c r="C1113" s="61" t="s">
        <v>86</v>
      </c>
      <c r="D1113" s="62">
        <v>57.08</v>
      </c>
    </row>
    <row r="1114" spans="1:4">
      <c r="A1114" s="64">
        <v>160204</v>
      </c>
      <c r="B1114" s="58" t="s">
        <v>1583</v>
      </c>
      <c r="C1114" s="61" t="s">
        <v>86</v>
      </c>
      <c r="D1114" s="62">
        <v>32.44</v>
      </c>
    </row>
    <row r="1115" spans="1:4">
      <c r="A1115" s="64">
        <v>160205</v>
      </c>
      <c r="B1115" s="58" t="s">
        <v>1584</v>
      </c>
      <c r="C1115" s="61" t="s">
        <v>86</v>
      </c>
      <c r="D1115" s="62">
        <v>33.340000000000003</v>
      </c>
    </row>
    <row r="1116" spans="1:4">
      <c r="A1116" s="64">
        <v>160206</v>
      </c>
      <c r="B1116" s="58" t="s">
        <v>1585</v>
      </c>
      <c r="C1116" s="61" t="s">
        <v>86</v>
      </c>
      <c r="D1116" s="62">
        <v>42.68</v>
      </c>
    </row>
    <row r="1117" spans="1:4">
      <c r="A1117" s="64">
        <v>160300</v>
      </c>
      <c r="B1117" s="58" t="s">
        <v>1586</v>
      </c>
      <c r="C1117" s="59"/>
      <c r="D1117" s="60"/>
    </row>
    <row r="1118" spans="1:4">
      <c r="A1118" s="64">
        <v>160301</v>
      </c>
      <c r="B1118" s="58" t="s">
        <v>1587</v>
      </c>
      <c r="C1118" s="61" t="s">
        <v>86</v>
      </c>
      <c r="D1118" s="62">
        <v>120.52</v>
      </c>
    </row>
    <row r="1119" spans="1:4" ht="30">
      <c r="A1119" s="64">
        <v>160302</v>
      </c>
      <c r="B1119" s="58" t="s">
        <v>1588</v>
      </c>
      <c r="C1119" s="61" t="s">
        <v>86</v>
      </c>
      <c r="D1119" s="62">
        <v>133.04</v>
      </c>
    </row>
    <row r="1120" spans="1:4" ht="30">
      <c r="A1120" s="64">
        <v>160303</v>
      </c>
      <c r="B1120" s="58" t="s">
        <v>1589</v>
      </c>
      <c r="C1120" s="61" t="s">
        <v>86</v>
      </c>
      <c r="D1120" s="62">
        <v>150.34</v>
      </c>
    </row>
    <row r="1121" spans="1:4" ht="30">
      <c r="A1121" s="64">
        <v>160304</v>
      </c>
      <c r="B1121" s="58" t="s">
        <v>1590</v>
      </c>
      <c r="C1121" s="61" t="s">
        <v>86</v>
      </c>
      <c r="D1121" s="62">
        <v>165.95</v>
      </c>
    </row>
    <row r="1122" spans="1:4">
      <c r="A1122" s="64">
        <v>160400</v>
      </c>
      <c r="B1122" s="58" t="s">
        <v>1591</v>
      </c>
      <c r="C1122" s="59"/>
      <c r="D1122" s="60"/>
    </row>
    <row r="1123" spans="1:4">
      <c r="A1123" s="64">
        <v>160401</v>
      </c>
      <c r="B1123" s="58" t="s">
        <v>1592</v>
      </c>
      <c r="C1123" s="61" t="s">
        <v>133</v>
      </c>
      <c r="D1123" s="62">
        <v>13.12</v>
      </c>
    </row>
    <row r="1124" spans="1:4">
      <c r="A1124" s="64">
        <v>160403</v>
      </c>
      <c r="B1124" s="58" t="s">
        <v>1593</v>
      </c>
      <c r="C1124" s="61" t="s">
        <v>83</v>
      </c>
      <c r="D1124" s="62">
        <v>45.76</v>
      </c>
    </row>
    <row r="1125" spans="1:4">
      <c r="A1125" s="64">
        <v>160404</v>
      </c>
      <c r="B1125" s="58" t="s">
        <v>1594</v>
      </c>
      <c r="C1125" s="61" t="s">
        <v>83</v>
      </c>
      <c r="D1125" s="62">
        <v>40.08</v>
      </c>
    </row>
    <row r="1126" spans="1:4">
      <c r="A1126" s="64">
        <v>170000</v>
      </c>
      <c r="B1126" s="58" t="s">
        <v>1595</v>
      </c>
      <c r="C1126" s="59"/>
      <c r="D1126" s="60"/>
    </row>
    <row r="1127" spans="1:4">
      <c r="A1127" s="64">
        <v>170100</v>
      </c>
      <c r="B1127" s="58" t="s">
        <v>1596</v>
      </c>
      <c r="C1127" s="59"/>
      <c r="D1127" s="60"/>
    </row>
    <row r="1128" spans="1:4">
      <c r="A1128" s="64">
        <v>170101</v>
      </c>
      <c r="B1128" s="58" t="s">
        <v>1597</v>
      </c>
      <c r="C1128" s="61" t="s">
        <v>133</v>
      </c>
      <c r="D1128" s="62">
        <v>10.23</v>
      </c>
    </row>
    <row r="1129" spans="1:4">
      <c r="A1129" s="64">
        <v>170102</v>
      </c>
      <c r="B1129" s="58" t="s">
        <v>1598</v>
      </c>
      <c r="C1129" s="61" t="s">
        <v>133</v>
      </c>
      <c r="D1129" s="62">
        <v>19.760000000000002</v>
      </c>
    </row>
    <row r="1130" spans="1:4">
      <c r="A1130" s="64">
        <v>170200</v>
      </c>
      <c r="B1130" s="58" t="s">
        <v>1599</v>
      </c>
      <c r="C1130" s="59"/>
      <c r="D1130" s="60"/>
    </row>
    <row r="1131" spans="1:4">
      <c r="A1131" s="64">
        <v>170201</v>
      </c>
      <c r="B1131" s="58" t="s">
        <v>1600</v>
      </c>
      <c r="C1131" s="61" t="s">
        <v>508</v>
      </c>
      <c r="D1131" s="60"/>
    </row>
    <row r="1132" spans="1:4">
      <c r="A1132" s="64">
        <v>170202</v>
      </c>
      <c r="B1132" s="58" t="s">
        <v>1601</v>
      </c>
      <c r="C1132" s="61" t="s">
        <v>508</v>
      </c>
      <c r="D1132" s="60"/>
    </row>
    <row r="1133" spans="1:4">
      <c r="A1133" s="64">
        <v>170203</v>
      </c>
      <c r="B1133" s="58" t="s">
        <v>1602</v>
      </c>
      <c r="C1133" s="61" t="s">
        <v>508</v>
      </c>
      <c r="D1133" s="60"/>
    </row>
    <row r="1134" spans="1:4">
      <c r="A1134" s="64">
        <v>170300</v>
      </c>
      <c r="B1134" s="58" t="s">
        <v>1603</v>
      </c>
      <c r="C1134" s="59"/>
      <c r="D1134" s="60"/>
    </row>
    <row r="1135" spans="1:4">
      <c r="A1135" s="64">
        <v>170301</v>
      </c>
      <c r="B1135" s="58" t="s">
        <v>1604</v>
      </c>
      <c r="C1135" s="61" t="s">
        <v>83</v>
      </c>
      <c r="D1135" s="62">
        <v>295.68</v>
      </c>
    </row>
    <row r="1136" spans="1:4">
      <c r="A1136" s="64">
        <v>170302</v>
      </c>
      <c r="B1136" s="58" t="s">
        <v>1605</v>
      </c>
      <c r="C1136" s="61" t="s">
        <v>83</v>
      </c>
      <c r="D1136" s="62">
        <v>305.94</v>
      </c>
    </row>
    <row r="1137" spans="1:4">
      <c r="A1137" s="64">
        <v>170303</v>
      </c>
      <c r="B1137" s="58" t="s">
        <v>1606</v>
      </c>
      <c r="C1137" s="61" t="s">
        <v>83</v>
      </c>
      <c r="D1137" s="62">
        <v>316.92</v>
      </c>
    </row>
    <row r="1138" spans="1:4">
      <c r="A1138" s="64">
        <v>170304</v>
      </c>
      <c r="B1138" s="58" t="s">
        <v>1607</v>
      </c>
      <c r="C1138" s="61" t="s">
        <v>83</v>
      </c>
      <c r="D1138" s="62">
        <v>399.49</v>
      </c>
    </row>
    <row r="1139" spans="1:4">
      <c r="A1139" s="64">
        <v>170305</v>
      </c>
      <c r="B1139" s="58" t="s">
        <v>1608</v>
      </c>
      <c r="C1139" s="61" t="s">
        <v>83</v>
      </c>
      <c r="D1139" s="62">
        <v>423.4</v>
      </c>
    </row>
    <row r="1140" spans="1:4">
      <c r="A1140" s="64">
        <v>170306</v>
      </c>
      <c r="B1140" s="58" t="s">
        <v>1609</v>
      </c>
      <c r="C1140" s="61" t="s">
        <v>83</v>
      </c>
      <c r="D1140" s="62">
        <v>510.39</v>
      </c>
    </row>
    <row r="1141" spans="1:4">
      <c r="A1141" s="64">
        <v>170307</v>
      </c>
      <c r="B1141" s="58" t="s">
        <v>1610</v>
      </c>
      <c r="C1141" s="61" t="s">
        <v>83</v>
      </c>
      <c r="D1141" s="62">
        <v>544.77</v>
      </c>
    </row>
    <row r="1142" spans="1:4">
      <c r="A1142" s="64">
        <v>170308</v>
      </c>
      <c r="B1142" s="58" t="s">
        <v>1611</v>
      </c>
      <c r="C1142" s="61" t="s">
        <v>83</v>
      </c>
      <c r="D1142" s="62">
        <v>696.43</v>
      </c>
    </row>
    <row r="1143" spans="1:4">
      <c r="A1143" s="64">
        <v>170309</v>
      </c>
      <c r="B1143" s="58" t="s">
        <v>1612</v>
      </c>
      <c r="C1143" s="61" t="s">
        <v>83</v>
      </c>
      <c r="D1143" s="62">
        <v>918.93</v>
      </c>
    </row>
    <row r="1144" spans="1:4">
      <c r="A1144" s="64">
        <v>170310</v>
      </c>
      <c r="B1144" s="58" t="s">
        <v>1613</v>
      </c>
      <c r="C1144" s="61" t="s">
        <v>83</v>
      </c>
      <c r="D1144" s="62">
        <v>1342.26</v>
      </c>
    </row>
    <row r="1145" spans="1:4">
      <c r="A1145" s="64">
        <v>170311</v>
      </c>
      <c r="B1145" s="58" t="s">
        <v>1614</v>
      </c>
      <c r="C1145" s="61" t="s">
        <v>83</v>
      </c>
      <c r="D1145" s="62">
        <v>1719.71</v>
      </c>
    </row>
    <row r="1146" spans="1:4">
      <c r="A1146" s="64">
        <v>170312</v>
      </c>
      <c r="B1146" s="58" t="s">
        <v>1615</v>
      </c>
      <c r="C1146" s="61" t="s">
        <v>83</v>
      </c>
      <c r="D1146" s="62">
        <v>2140.4</v>
      </c>
    </row>
    <row r="1147" spans="1:4">
      <c r="A1147" s="64">
        <v>170313</v>
      </c>
      <c r="B1147" s="58" t="s">
        <v>1616</v>
      </c>
      <c r="C1147" s="61" t="s">
        <v>83</v>
      </c>
      <c r="D1147" s="62">
        <v>2604.21</v>
      </c>
    </row>
    <row r="1148" spans="1:4">
      <c r="A1148" s="64">
        <v>170314</v>
      </c>
      <c r="B1148" s="58" t="s">
        <v>1617</v>
      </c>
      <c r="C1148" s="61" t="s">
        <v>83</v>
      </c>
      <c r="D1148" s="62">
        <v>249.45</v>
      </c>
    </row>
    <row r="1149" spans="1:4">
      <c r="A1149" s="64">
        <v>170315</v>
      </c>
      <c r="B1149" s="58" t="s">
        <v>1618</v>
      </c>
      <c r="C1149" s="61" t="s">
        <v>83</v>
      </c>
      <c r="D1149" s="62">
        <v>258.69</v>
      </c>
    </row>
    <row r="1150" spans="1:4">
      <c r="A1150" s="64">
        <v>170316</v>
      </c>
      <c r="B1150" s="58" t="s">
        <v>1619</v>
      </c>
      <c r="C1150" s="61" t="s">
        <v>83</v>
      </c>
      <c r="D1150" s="62">
        <v>267.73</v>
      </c>
    </row>
    <row r="1151" spans="1:4">
      <c r="A1151" s="64">
        <v>170317</v>
      </c>
      <c r="B1151" s="58" t="s">
        <v>1620</v>
      </c>
      <c r="C1151" s="61" t="s">
        <v>83</v>
      </c>
      <c r="D1151" s="62">
        <v>312.66000000000003</v>
      </c>
    </row>
    <row r="1152" spans="1:4">
      <c r="A1152" s="64">
        <v>170318</v>
      </c>
      <c r="B1152" s="58" t="s">
        <v>1621</v>
      </c>
      <c r="C1152" s="61" t="s">
        <v>83</v>
      </c>
      <c r="D1152" s="62">
        <v>337.84</v>
      </c>
    </row>
    <row r="1153" spans="1:4">
      <c r="A1153" s="64">
        <v>170319</v>
      </c>
      <c r="B1153" s="58" t="s">
        <v>1622</v>
      </c>
      <c r="C1153" s="61" t="s">
        <v>83</v>
      </c>
      <c r="D1153" s="62">
        <v>409</v>
      </c>
    </row>
    <row r="1154" spans="1:4">
      <c r="A1154" s="64">
        <v>170320</v>
      </c>
      <c r="B1154" s="58" t="s">
        <v>1623</v>
      </c>
      <c r="C1154" s="61" t="s">
        <v>83</v>
      </c>
      <c r="D1154" s="62">
        <v>442.97</v>
      </c>
    </row>
    <row r="1155" spans="1:4">
      <c r="A1155" s="64">
        <v>170400</v>
      </c>
      <c r="B1155" s="58" t="s">
        <v>1624</v>
      </c>
      <c r="C1155" s="59"/>
      <c r="D1155" s="60"/>
    </row>
    <row r="1156" spans="1:4" ht="30">
      <c r="A1156" s="64">
        <v>170401</v>
      </c>
      <c r="B1156" s="58" t="s">
        <v>1625</v>
      </c>
      <c r="C1156" s="61" t="s">
        <v>83</v>
      </c>
      <c r="D1156" s="62">
        <v>599.54999999999995</v>
      </c>
    </row>
    <row r="1157" spans="1:4">
      <c r="A1157" s="64">
        <v>170402</v>
      </c>
      <c r="B1157" s="58" t="s">
        <v>1626</v>
      </c>
      <c r="C1157" s="61" t="s">
        <v>86</v>
      </c>
      <c r="D1157" s="62">
        <v>311.98</v>
      </c>
    </row>
    <row r="1158" spans="1:4" ht="30">
      <c r="A1158" s="64">
        <v>170403</v>
      </c>
      <c r="B1158" s="58" t="s">
        <v>1627</v>
      </c>
      <c r="C1158" s="61" t="s">
        <v>83</v>
      </c>
      <c r="D1158" s="62">
        <v>839.31</v>
      </c>
    </row>
    <row r="1159" spans="1:4">
      <c r="A1159" s="64">
        <v>170404</v>
      </c>
      <c r="B1159" s="58" t="s">
        <v>1628</v>
      </c>
      <c r="C1159" s="61" t="s">
        <v>86</v>
      </c>
      <c r="D1159" s="62">
        <v>461.6</v>
      </c>
    </row>
    <row r="1160" spans="1:4" ht="30">
      <c r="A1160" s="64">
        <v>170405</v>
      </c>
      <c r="B1160" s="58" t="s">
        <v>1629</v>
      </c>
      <c r="C1160" s="61" t="s">
        <v>83</v>
      </c>
      <c r="D1160" s="62">
        <v>1313.3</v>
      </c>
    </row>
    <row r="1161" spans="1:4">
      <c r="A1161" s="64">
        <v>170406</v>
      </c>
      <c r="B1161" s="58" t="s">
        <v>1630</v>
      </c>
      <c r="C1161" s="61" t="s">
        <v>86</v>
      </c>
      <c r="D1161" s="62">
        <v>670.37</v>
      </c>
    </row>
    <row r="1162" spans="1:4" ht="30">
      <c r="A1162" s="64">
        <v>170407</v>
      </c>
      <c r="B1162" s="58" t="s">
        <v>1631</v>
      </c>
      <c r="C1162" s="61" t="s">
        <v>83</v>
      </c>
      <c r="D1162" s="62">
        <v>2762.27</v>
      </c>
    </row>
    <row r="1163" spans="1:4">
      <c r="A1163" s="64">
        <v>170408</v>
      </c>
      <c r="B1163" s="58" t="s">
        <v>1632</v>
      </c>
      <c r="C1163" s="61" t="s">
        <v>86</v>
      </c>
      <c r="D1163" s="62">
        <v>1757.04</v>
      </c>
    </row>
    <row r="1164" spans="1:4" ht="30">
      <c r="A1164" s="64">
        <v>170409</v>
      </c>
      <c r="B1164" s="58" t="s">
        <v>1633</v>
      </c>
      <c r="C1164" s="61" t="s">
        <v>83</v>
      </c>
      <c r="D1164" s="62">
        <v>3507.33</v>
      </c>
    </row>
    <row r="1165" spans="1:4">
      <c r="A1165" s="64">
        <v>170410</v>
      </c>
      <c r="B1165" s="58" t="s">
        <v>1634</v>
      </c>
      <c r="C1165" s="61" t="s">
        <v>86</v>
      </c>
      <c r="D1165" s="62">
        <v>1981.91</v>
      </c>
    </row>
    <row r="1166" spans="1:4">
      <c r="A1166" s="64">
        <v>190000</v>
      </c>
      <c r="B1166" s="58" t="s">
        <v>1635</v>
      </c>
      <c r="C1166" s="59"/>
      <c r="D1166" s="60"/>
    </row>
    <row r="1167" spans="1:4">
      <c r="A1167" s="64">
        <v>190100</v>
      </c>
      <c r="B1167" s="58" t="s">
        <v>1636</v>
      </c>
      <c r="C1167" s="59"/>
      <c r="D1167" s="60"/>
    </row>
    <row r="1168" spans="1:4">
      <c r="A1168" s="64">
        <v>190101</v>
      </c>
      <c r="B1168" s="58" t="s">
        <v>1636</v>
      </c>
      <c r="C1168" s="61" t="s">
        <v>83</v>
      </c>
      <c r="D1168" s="62">
        <v>31.58</v>
      </c>
    </row>
    <row r="1169" spans="1:4" ht="30">
      <c r="A1169" s="64">
        <v>190103</v>
      </c>
      <c r="B1169" s="58" t="s">
        <v>1637</v>
      </c>
      <c r="C1169" s="61" t="s">
        <v>83</v>
      </c>
      <c r="D1169" s="62">
        <v>25.73</v>
      </c>
    </row>
    <row r="1170" spans="1:4">
      <c r="A1170" s="64">
        <v>190104</v>
      </c>
      <c r="B1170" s="58" t="s">
        <v>1638</v>
      </c>
      <c r="C1170" s="61" t="s">
        <v>83</v>
      </c>
      <c r="D1170" s="62">
        <v>31.9</v>
      </c>
    </row>
    <row r="1171" spans="1:4">
      <c r="A1171" s="64">
        <v>190105</v>
      </c>
      <c r="B1171" s="58" t="s">
        <v>232</v>
      </c>
      <c r="C1171" s="61" t="s">
        <v>83</v>
      </c>
      <c r="D1171" s="62">
        <v>36.01</v>
      </c>
    </row>
    <row r="1172" spans="1:4">
      <c r="A1172" s="64">
        <v>190106</v>
      </c>
      <c r="B1172" s="58" t="s">
        <v>1639</v>
      </c>
      <c r="C1172" s="61" t="s">
        <v>83</v>
      </c>
      <c r="D1172" s="62">
        <v>30.96</v>
      </c>
    </row>
    <row r="1173" spans="1:4">
      <c r="A1173" s="64">
        <v>190110</v>
      </c>
      <c r="B1173" s="58" t="s">
        <v>1640</v>
      </c>
      <c r="C1173" s="61" t="s">
        <v>83</v>
      </c>
      <c r="D1173" s="62">
        <v>58.93</v>
      </c>
    </row>
    <row r="1174" spans="1:4">
      <c r="A1174" s="64">
        <v>190300</v>
      </c>
      <c r="B1174" s="58" t="s">
        <v>1641</v>
      </c>
      <c r="C1174" s="59"/>
      <c r="D1174" s="60"/>
    </row>
    <row r="1175" spans="1:4">
      <c r="A1175" s="64">
        <v>190301</v>
      </c>
      <c r="B1175" s="58" t="s">
        <v>1642</v>
      </c>
      <c r="C1175" s="61" t="s">
        <v>83</v>
      </c>
      <c r="D1175" s="62">
        <v>69.760000000000005</v>
      </c>
    </row>
    <row r="1176" spans="1:4" ht="30">
      <c r="A1176" s="64">
        <v>190302</v>
      </c>
      <c r="B1176" s="58" t="s">
        <v>1643</v>
      </c>
      <c r="C1176" s="61" t="s">
        <v>83</v>
      </c>
      <c r="D1176" s="62">
        <v>155.85</v>
      </c>
    </row>
    <row r="1177" spans="1:4" ht="30">
      <c r="A1177" s="64">
        <v>190303</v>
      </c>
      <c r="B1177" s="58" t="s">
        <v>1644</v>
      </c>
      <c r="C1177" s="61" t="s">
        <v>83</v>
      </c>
      <c r="D1177" s="62">
        <v>296.16000000000003</v>
      </c>
    </row>
    <row r="1178" spans="1:4">
      <c r="A1178" s="64">
        <v>190304</v>
      </c>
      <c r="B1178" s="58" t="s">
        <v>242</v>
      </c>
      <c r="C1178" s="61" t="s">
        <v>83</v>
      </c>
      <c r="D1178" s="62">
        <v>225.2</v>
      </c>
    </row>
    <row r="1179" spans="1:4" ht="30">
      <c r="A1179" s="64">
        <v>190306</v>
      </c>
      <c r="B1179" s="58" t="s">
        <v>1645</v>
      </c>
      <c r="C1179" s="61" t="s">
        <v>83</v>
      </c>
      <c r="D1179" s="62">
        <v>148.87</v>
      </c>
    </row>
    <row r="1180" spans="1:4">
      <c r="A1180" s="64">
        <v>190308</v>
      </c>
      <c r="B1180" s="58" t="s">
        <v>1646</v>
      </c>
      <c r="C1180" s="61" t="s">
        <v>83</v>
      </c>
      <c r="D1180" s="62">
        <v>78.53</v>
      </c>
    </row>
    <row r="1181" spans="1:4" ht="30">
      <c r="A1181" s="64">
        <v>190310</v>
      </c>
      <c r="B1181" s="58" t="s">
        <v>1647</v>
      </c>
      <c r="C1181" s="61" t="s">
        <v>83</v>
      </c>
      <c r="D1181" s="62">
        <v>226.78</v>
      </c>
    </row>
    <row r="1182" spans="1:4" ht="30">
      <c r="A1182" s="64">
        <v>190311</v>
      </c>
      <c r="B1182" s="58" t="s">
        <v>1648</v>
      </c>
      <c r="C1182" s="63" t="s">
        <v>1649</v>
      </c>
      <c r="D1182" s="62">
        <v>413.3</v>
      </c>
    </row>
    <row r="1183" spans="1:4" ht="30">
      <c r="A1183" s="64">
        <v>190312</v>
      </c>
      <c r="B1183" s="58" t="s">
        <v>1650</v>
      </c>
      <c r="C1183" s="61" t="s">
        <v>83</v>
      </c>
      <c r="D1183" s="62">
        <v>656.52</v>
      </c>
    </row>
    <row r="1184" spans="1:4" ht="30">
      <c r="A1184" s="64">
        <v>190315</v>
      </c>
      <c r="B1184" s="58" t="s">
        <v>1651</v>
      </c>
      <c r="C1184" s="61" t="s">
        <v>83</v>
      </c>
      <c r="D1184" s="62">
        <v>349.28</v>
      </c>
    </row>
    <row r="1185" spans="1:4" ht="30">
      <c r="A1185" s="64">
        <v>190316</v>
      </c>
      <c r="B1185" s="58" t="s">
        <v>1652</v>
      </c>
      <c r="C1185" s="61" t="s">
        <v>83</v>
      </c>
      <c r="D1185" s="62">
        <v>607.54999999999995</v>
      </c>
    </row>
    <row r="1186" spans="1:4" ht="30">
      <c r="A1186" s="64">
        <v>190317</v>
      </c>
      <c r="B1186" s="58" t="s">
        <v>1653</v>
      </c>
      <c r="C1186" s="61" t="s">
        <v>83</v>
      </c>
      <c r="D1186" s="62">
        <v>935.4</v>
      </c>
    </row>
    <row r="1187" spans="1:4">
      <c r="A1187" s="64">
        <v>190318</v>
      </c>
      <c r="B1187" s="58" t="s">
        <v>1654</v>
      </c>
      <c r="C1187" s="61" t="s">
        <v>83</v>
      </c>
      <c r="D1187" s="62">
        <v>104.84</v>
      </c>
    </row>
    <row r="1188" spans="1:4">
      <c r="A1188" s="64">
        <v>190319</v>
      </c>
      <c r="B1188" s="58" t="s">
        <v>1655</v>
      </c>
      <c r="C1188" s="61" t="s">
        <v>83</v>
      </c>
      <c r="D1188" s="62">
        <v>190.93</v>
      </c>
    </row>
    <row r="1189" spans="1:4">
      <c r="A1189" s="64">
        <v>190320</v>
      </c>
      <c r="B1189" s="58" t="s">
        <v>1656</v>
      </c>
      <c r="C1189" s="61" t="s">
        <v>83</v>
      </c>
      <c r="D1189" s="62">
        <v>320.39</v>
      </c>
    </row>
    <row r="1190" spans="1:4" ht="30">
      <c r="A1190" s="64">
        <v>190321</v>
      </c>
      <c r="B1190" s="58" t="s">
        <v>1657</v>
      </c>
      <c r="C1190" s="61" t="s">
        <v>83</v>
      </c>
      <c r="D1190" s="62">
        <v>350.27</v>
      </c>
    </row>
    <row r="1191" spans="1:4">
      <c r="A1191" s="64">
        <v>190325</v>
      </c>
      <c r="B1191" s="58" t="s">
        <v>231</v>
      </c>
      <c r="C1191" s="61" t="s">
        <v>83</v>
      </c>
      <c r="D1191" s="62">
        <v>28.65</v>
      </c>
    </row>
    <row r="1192" spans="1:4">
      <c r="A1192" s="64">
        <v>190327</v>
      </c>
      <c r="B1192" s="58" t="s">
        <v>1658</v>
      </c>
      <c r="C1192" s="61" t="s">
        <v>83</v>
      </c>
      <c r="D1192" s="62">
        <v>19.88</v>
      </c>
    </row>
    <row r="1193" spans="1:4">
      <c r="A1193" s="64">
        <v>190330</v>
      </c>
      <c r="B1193" s="58" t="s">
        <v>1659</v>
      </c>
      <c r="C1193" s="61" t="s">
        <v>83</v>
      </c>
      <c r="D1193" s="62">
        <v>16.600000000000001</v>
      </c>
    </row>
    <row r="1194" spans="1:4">
      <c r="A1194" s="64">
        <v>190331</v>
      </c>
      <c r="B1194" s="58" t="s">
        <v>1660</v>
      </c>
      <c r="C1194" s="61" t="s">
        <v>1661</v>
      </c>
      <c r="D1194" s="62">
        <v>1.89</v>
      </c>
    </row>
    <row r="1195" spans="1:4">
      <c r="A1195" s="64">
        <v>190332</v>
      </c>
      <c r="B1195" s="58" t="s">
        <v>1660</v>
      </c>
      <c r="C1195" s="61" t="s">
        <v>160</v>
      </c>
      <c r="D1195" s="62">
        <v>0.69</v>
      </c>
    </row>
    <row r="1196" spans="1:4" ht="30">
      <c r="A1196" s="64">
        <v>190333</v>
      </c>
      <c r="B1196" s="58" t="s">
        <v>1662</v>
      </c>
      <c r="C1196" s="61" t="s">
        <v>147</v>
      </c>
      <c r="D1196" s="62">
        <v>109.52</v>
      </c>
    </row>
    <row r="1197" spans="1:4" ht="30">
      <c r="A1197" s="64">
        <v>190400</v>
      </c>
      <c r="B1197" s="58" t="s">
        <v>1663</v>
      </c>
      <c r="C1197" s="59"/>
      <c r="D1197" s="60"/>
    </row>
    <row r="1198" spans="1:4" ht="30">
      <c r="A1198" s="64">
        <v>190401</v>
      </c>
      <c r="B1198" s="58" t="s">
        <v>1664</v>
      </c>
      <c r="C1198" s="61" t="s">
        <v>83</v>
      </c>
      <c r="D1198" s="62">
        <v>93.25</v>
      </c>
    </row>
    <row r="1199" spans="1:4" ht="30">
      <c r="A1199" s="64">
        <v>190402</v>
      </c>
      <c r="B1199" s="58" t="s">
        <v>1665</v>
      </c>
      <c r="C1199" s="61" t="s">
        <v>83</v>
      </c>
      <c r="D1199" s="62">
        <v>193.68</v>
      </c>
    </row>
    <row r="1200" spans="1:4" ht="30">
      <c r="A1200" s="64">
        <v>190403</v>
      </c>
      <c r="B1200" s="58" t="s">
        <v>1666</v>
      </c>
      <c r="C1200" s="61" t="s">
        <v>83</v>
      </c>
      <c r="D1200" s="62">
        <v>318.95999999999998</v>
      </c>
    </row>
    <row r="1201" spans="1:4" ht="30">
      <c r="A1201" s="64">
        <v>190415</v>
      </c>
      <c r="B1201" s="58" t="s">
        <v>1667</v>
      </c>
      <c r="C1201" s="61" t="s">
        <v>83</v>
      </c>
      <c r="D1201" s="62">
        <v>367.58</v>
      </c>
    </row>
    <row r="1202" spans="1:4" ht="30">
      <c r="A1202" s="64">
        <v>190416</v>
      </c>
      <c r="B1202" s="58" t="s">
        <v>1668</v>
      </c>
      <c r="C1202" s="61" t="s">
        <v>83</v>
      </c>
      <c r="D1202" s="62">
        <v>597.15</v>
      </c>
    </row>
    <row r="1203" spans="1:4" ht="30">
      <c r="A1203" s="64">
        <v>190417</v>
      </c>
      <c r="B1203" s="58" t="s">
        <v>1669</v>
      </c>
      <c r="C1203" s="61" t="s">
        <v>83</v>
      </c>
      <c r="D1203" s="62">
        <v>899.06</v>
      </c>
    </row>
    <row r="1204" spans="1:4" ht="30">
      <c r="A1204" s="64">
        <v>190418</v>
      </c>
      <c r="B1204" s="58" t="s">
        <v>1670</v>
      </c>
      <c r="C1204" s="61" t="s">
        <v>83</v>
      </c>
      <c r="D1204" s="62">
        <v>161.62</v>
      </c>
    </row>
    <row r="1205" spans="1:4" ht="30">
      <c r="A1205" s="64">
        <v>190419</v>
      </c>
      <c r="B1205" s="58" t="s">
        <v>1671</v>
      </c>
      <c r="C1205" s="61" t="s">
        <v>83</v>
      </c>
      <c r="D1205" s="62">
        <v>257.27999999999997</v>
      </c>
    </row>
    <row r="1206" spans="1:4" ht="30">
      <c r="A1206" s="64">
        <v>190420</v>
      </c>
      <c r="B1206" s="58" t="s">
        <v>1672</v>
      </c>
      <c r="C1206" s="61" t="s">
        <v>83</v>
      </c>
      <c r="D1206" s="62">
        <v>393.08</v>
      </c>
    </row>
    <row r="1207" spans="1:4">
      <c r="A1207" s="64">
        <v>190421</v>
      </c>
      <c r="B1207" s="58" t="s">
        <v>1673</v>
      </c>
      <c r="C1207" s="61" t="s">
        <v>83</v>
      </c>
      <c r="D1207" s="62">
        <v>17.11</v>
      </c>
    </row>
    <row r="1208" spans="1:4">
      <c r="A1208" s="64">
        <v>190422</v>
      </c>
      <c r="B1208" s="58" t="s">
        <v>1674</v>
      </c>
      <c r="C1208" s="61" t="s">
        <v>83</v>
      </c>
      <c r="D1208" s="62">
        <v>49.26</v>
      </c>
    </row>
    <row r="1209" spans="1:4">
      <c r="A1209" s="64">
        <v>190423</v>
      </c>
      <c r="B1209" s="58" t="s">
        <v>1675</v>
      </c>
      <c r="C1209" s="61" t="s">
        <v>83</v>
      </c>
      <c r="D1209" s="62">
        <v>49.52</v>
      </c>
    </row>
    <row r="1210" spans="1:4">
      <c r="A1210" s="64">
        <v>190424</v>
      </c>
      <c r="B1210" s="58" t="s">
        <v>1676</v>
      </c>
      <c r="C1210" s="61" t="s">
        <v>83</v>
      </c>
      <c r="D1210" s="62">
        <v>61.58</v>
      </c>
    </row>
    <row r="1211" spans="1:4">
      <c r="A1211" s="64">
        <v>190425</v>
      </c>
      <c r="B1211" s="58" t="s">
        <v>1677</v>
      </c>
      <c r="C1211" s="61" t="s">
        <v>83</v>
      </c>
      <c r="D1211" s="62">
        <v>81.62</v>
      </c>
    </row>
    <row r="1212" spans="1:4">
      <c r="A1212" s="64">
        <v>190426</v>
      </c>
      <c r="B1212" s="58" t="s">
        <v>1678</v>
      </c>
      <c r="C1212" s="61" t="s">
        <v>83</v>
      </c>
      <c r="D1212" s="62">
        <v>54.83</v>
      </c>
    </row>
    <row r="1213" spans="1:4">
      <c r="A1213" s="64">
        <v>190427</v>
      </c>
      <c r="B1213" s="58" t="s">
        <v>1679</v>
      </c>
      <c r="C1213" s="61" t="s">
        <v>83</v>
      </c>
      <c r="D1213" s="62">
        <v>77.959999999999994</v>
      </c>
    </row>
    <row r="1214" spans="1:4">
      <c r="A1214" s="64">
        <v>190428</v>
      </c>
      <c r="B1214" s="58" t="s">
        <v>252</v>
      </c>
      <c r="C1214" s="61" t="s">
        <v>83</v>
      </c>
      <c r="D1214" s="62">
        <v>23.44</v>
      </c>
    </row>
    <row r="1215" spans="1:4">
      <c r="A1215" s="64">
        <v>190429</v>
      </c>
      <c r="B1215" s="58" t="s">
        <v>1680</v>
      </c>
      <c r="C1215" s="61" t="s">
        <v>83</v>
      </c>
      <c r="D1215" s="62">
        <v>80.13</v>
      </c>
    </row>
    <row r="1216" spans="1:4">
      <c r="A1216" s="64">
        <v>190430</v>
      </c>
      <c r="B1216" s="58" t="s">
        <v>1681</v>
      </c>
      <c r="C1216" s="61" t="s">
        <v>83</v>
      </c>
      <c r="D1216" s="62">
        <v>86.61</v>
      </c>
    </row>
    <row r="1217" spans="1:4">
      <c r="A1217" s="64">
        <v>190431</v>
      </c>
      <c r="B1217" s="58" t="s">
        <v>1682</v>
      </c>
      <c r="C1217" s="61" t="s">
        <v>83</v>
      </c>
      <c r="D1217" s="62">
        <v>62.91</v>
      </c>
    </row>
    <row r="1218" spans="1:4">
      <c r="A1218" s="64">
        <v>190432</v>
      </c>
      <c r="B1218" s="58" t="s">
        <v>1683</v>
      </c>
      <c r="C1218" s="61" t="s">
        <v>83</v>
      </c>
      <c r="D1218" s="62">
        <v>143.21</v>
      </c>
    </row>
    <row r="1219" spans="1:4">
      <c r="A1219" s="64">
        <v>190433</v>
      </c>
      <c r="B1219" s="58" t="s">
        <v>1684</v>
      </c>
      <c r="C1219" s="61" t="s">
        <v>83</v>
      </c>
      <c r="D1219" s="62">
        <v>88.39</v>
      </c>
    </row>
    <row r="1220" spans="1:4">
      <c r="A1220" s="64">
        <v>190434</v>
      </c>
      <c r="B1220" s="58" t="s">
        <v>1685</v>
      </c>
      <c r="C1220" s="61" t="s">
        <v>83</v>
      </c>
      <c r="D1220" s="62">
        <v>213.46</v>
      </c>
    </row>
    <row r="1221" spans="1:4">
      <c r="A1221" s="64">
        <v>190435</v>
      </c>
      <c r="B1221" s="58" t="s">
        <v>1686</v>
      </c>
      <c r="C1221" s="61" t="s">
        <v>83</v>
      </c>
      <c r="D1221" s="62">
        <v>134.72</v>
      </c>
    </row>
    <row r="1222" spans="1:4">
      <c r="A1222" s="64">
        <v>190436</v>
      </c>
      <c r="B1222" s="58" t="s">
        <v>1687</v>
      </c>
      <c r="C1222" s="61" t="s">
        <v>83</v>
      </c>
      <c r="D1222" s="62">
        <v>259.01</v>
      </c>
    </row>
    <row r="1223" spans="1:4">
      <c r="A1223" s="64">
        <v>190437</v>
      </c>
      <c r="B1223" s="58" t="s">
        <v>1688</v>
      </c>
      <c r="C1223" s="61" t="s">
        <v>83</v>
      </c>
      <c r="D1223" s="62">
        <v>756.19</v>
      </c>
    </row>
    <row r="1224" spans="1:4" ht="30">
      <c r="A1224" s="64">
        <v>190438</v>
      </c>
      <c r="B1224" s="58" t="s">
        <v>1689</v>
      </c>
      <c r="C1224" s="61" t="s">
        <v>86</v>
      </c>
      <c r="D1224" s="62">
        <v>7.35</v>
      </c>
    </row>
    <row r="1225" spans="1:4" ht="30">
      <c r="A1225" s="64">
        <v>190439</v>
      </c>
      <c r="B1225" s="58" t="s">
        <v>1690</v>
      </c>
      <c r="C1225" s="61" t="s">
        <v>86</v>
      </c>
      <c r="D1225" s="62">
        <v>10.66</v>
      </c>
    </row>
    <row r="1226" spans="1:4">
      <c r="A1226" s="64">
        <v>190440</v>
      </c>
      <c r="B1226" s="58" t="s">
        <v>1691</v>
      </c>
      <c r="C1226" s="61" t="s">
        <v>83</v>
      </c>
      <c r="D1226" s="62">
        <v>63.13</v>
      </c>
    </row>
    <row r="1227" spans="1:4" ht="30">
      <c r="A1227" s="64">
        <v>190441</v>
      </c>
      <c r="B1227" s="58" t="s">
        <v>1692</v>
      </c>
      <c r="C1227" s="61" t="s">
        <v>83</v>
      </c>
      <c r="D1227" s="62">
        <v>194.41</v>
      </c>
    </row>
    <row r="1228" spans="1:4" ht="30">
      <c r="A1228" s="64">
        <v>190442</v>
      </c>
      <c r="B1228" s="58" t="s">
        <v>1693</v>
      </c>
      <c r="C1228" s="61" t="s">
        <v>83</v>
      </c>
      <c r="D1228" s="62">
        <v>239.51</v>
      </c>
    </row>
    <row r="1229" spans="1:4" ht="30">
      <c r="A1229" s="64">
        <v>190443</v>
      </c>
      <c r="B1229" s="58" t="s">
        <v>1694</v>
      </c>
      <c r="C1229" s="61" t="s">
        <v>86</v>
      </c>
      <c r="D1229" s="62">
        <v>88.47</v>
      </c>
    </row>
    <row r="1230" spans="1:4" ht="30">
      <c r="A1230" s="64">
        <v>190444</v>
      </c>
      <c r="B1230" s="58" t="s">
        <v>1695</v>
      </c>
      <c r="C1230" s="61" t="s">
        <v>86</v>
      </c>
      <c r="D1230" s="62">
        <v>126.68</v>
      </c>
    </row>
    <row r="1231" spans="1:4" ht="30">
      <c r="A1231" s="64">
        <v>190451</v>
      </c>
      <c r="B1231" s="58" t="s">
        <v>1696</v>
      </c>
      <c r="C1231" s="61" t="s">
        <v>83</v>
      </c>
      <c r="D1231" s="62">
        <v>54.76</v>
      </c>
    </row>
    <row r="1232" spans="1:4" ht="30">
      <c r="A1232" s="64">
        <v>190452</v>
      </c>
      <c r="B1232" s="58" t="s">
        <v>1697</v>
      </c>
      <c r="C1232" s="61" t="s">
        <v>83</v>
      </c>
      <c r="D1232" s="62">
        <v>73.02</v>
      </c>
    </row>
    <row r="1233" spans="1:4" ht="30">
      <c r="A1233" s="64">
        <v>190453</v>
      </c>
      <c r="B1233" s="58" t="s">
        <v>1698</v>
      </c>
      <c r="C1233" s="61" t="s">
        <v>83</v>
      </c>
      <c r="D1233" s="62">
        <v>43.81</v>
      </c>
    </row>
    <row r="1234" spans="1:4" ht="30">
      <c r="A1234" s="64">
        <v>190454</v>
      </c>
      <c r="B1234" s="58" t="s">
        <v>1699</v>
      </c>
      <c r="C1234" s="61" t="s">
        <v>83</v>
      </c>
      <c r="D1234" s="62">
        <v>54.76</v>
      </c>
    </row>
    <row r="1235" spans="1:4" ht="30">
      <c r="A1235" s="64">
        <v>190455</v>
      </c>
      <c r="B1235" s="58" t="s">
        <v>1700</v>
      </c>
      <c r="C1235" s="61" t="s">
        <v>1661</v>
      </c>
      <c r="D1235" s="62">
        <v>2.5099999999999998</v>
      </c>
    </row>
    <row r="1236" spans="1:4" ht="30">
      <c r="A1236" s="64">
        <v>190456</v>
      </c>
      <c r="B1236" s="58" t="s">
        <v>1701</v>
      </c>
      <c r="C1236" s="61" t="s">
        <v>147</v>
      </c>
      <c r="D1236" s="62">
        <v>109.52</v>
      </c>
    </row>
    <row r="1237" spans="1:4">
      <c r="A1237" s="64">
        <v>190457</v>
      </c>
      <c r="B1237" s="58" t="s">
        <v>1702</v>
      </c>
      <c r="C1237" s="61" t="s">
        <v>1661</v>
      </c>
      <c r="D1237" s="62">
        <v>1.89</v>
      </c>
    </row>
    <row r="1238" spans="1:4">
      <c r="A1238" s="64">
        <v>190500</v>
      </c>
      <c r="B1238" s="58" t="s">
        <v>1703</v>
      </c>
      <c r="C1238" s="59"/>
      <c r="D1238" s="60"/>
    </row>
    <row r="1239" spans="1:4">
      <c r="A1239" s="64">
        <v>190501</v>
      </c>
      <c r="B1239" s="58" t="s">
        <v>1704</v>
      </c>
      <c r="C1239" s="61" t="s">
        <v>83</v>
      </c>
      <c r="D1239" s="62">
        <v>12.24</v>
      </c>
    </row>
    <row r="1240" spans="1:4">
      <c r="A1240" s="64">
        <v>190502</v>
      </c>
      <c r="B1240" s="58" t="s">
        <v>1705</v>
      </c>
      <c r="C1240" s="61" t="s">
        <v>83</v>
      </c>
      <c r="D1240" s="62">
        <v>11.74</v>
      </c>
    </row>
    <row r="1241" spans="1:4" ht="30">
      <c r="A1241" s="64">
        <v>190503</v>
      </c>
      <c r="B1241" s="58" t="s">
        <v>1706</v>
      </c>
      <c r="C1241" s="61" t="s">
        <v>83</v>
      </c>
      <c r="D1241" s="62">
        <v>40.5</v>
      </c>
    </row>
    <row r="1242" spans="1:4" ht="30">
      <c r="A1242" s="64">
        <v>190504</v>
      </c>
      <c r="B1242" s="58" t="s">
        <v>1707</v>
      </c>
      <c r="C1242" s="61" t="s">
        <v>83</v>
      </c>
      <c r="D1242" s="62">
        <v>40</v>
      </c>
    </row>
    <row r="1243" spans="1:4" ht="30">
      <c r="A1243" s="64">
        <v>190505</v>
      </c>
      <c r="B1243" s="58" t="s">
        <v>1708</v>
      </c>
      <c r="C1243" s="61" t="s">
        <v>83</v>
      </c>
      <c r="D1243" s="62">
        <v>93.64</v>
      </c>
    </row>
    <row r="1244" spans="1:4">
      <c r="A1244" s="64">
        <v>190506</v>
      </c>
      <c r="B1244" s="58" t="s">
        <v>226</v>
      </c>
      <c r="C1244" s="61" t="s">
        <v>83</v>
      </c>
      <c r="D1244" s="62">
        <v>111.14</v>
      </c>
    </row>
    <row r="1245" spans="1:4" ht="30">
      <c r="A1245" s="64">
        <v>190507</v>
      </c>
      <c r="B1245" s="58" t="s">
        <v>1709</v>
      </c>
      <c r="C1245" s="61" t="s">
        <v>83</v>
      </c>
      <c r="D1245" s="62">
        <v>137.22</v>
      </c>
    </row>
    <row r="1246" spans="1:4" ht="30">
      <c r="A1246" s="64">
        <v>190508</v>
      </c>
      <c r="B1246" s="58" t="s">
        <v>1710</v>
      </c>
      <c r="C1246" s="61" t="s">
        <v>83</v>
      </c>
      <c r="D1246" s="62">
        <v>251.88</v>
      </c>
    </row>
    <row r="1247" spans="1:4" ht="30">
      <c r="A1247" s="64">
        <v>190509</v>
      </c>
      <c r="B1247" s="58" t="s">
        <v>1711</v>
      </c>
      <c r="C1247" s="61" t="s">
        <v>83</v>
      </c>
      <c r="D1247" s="62">
        <v>347.3</v>
      </c>
    </row>
    <row r="1248" spans="1:4">
      <c r="A1248" s="64">
        <v>190600</v>
      </c>
      <c r="B1248" s="58" t="s">
        <v>1712</v>
      </c>
      <c r="C1248" s="59"/>
      <c r="D1248" s="60"/>
    </row>
    <row r="1249" spans="1:4" ht="30">
      <c r="A1249" s="64">
        <v>190601</v>
      </c>
      <c r="B1249" s="58" t="s">
        <v>1713</v>
      </c>
      <c r="C1249" s="61" t="s">
        <v>83</v>
      </c>
      <c r="D1249" s="62">
        <v>179.58</v>
      </c>
    </row>
    <row r="1250" spans="1:4" ht="30">
      <c r="A1250" s="64">
        <v>190602</v>
      </c>
      <c r="B1250" s="58" t="s">
        <v>1713</v>
      </c>
      <c r="C1250" s="61" t="s">
        <v>83</v>
      </c>
      <c r="D1250" s="62">
        <v>287.32</v>
      </c>
    </row>
    <row r="1251" spans="1:4" ht="30">
      <c r="A1251" s="64">
        <v>190603</v>
      </c>
      <c r="B1251" s="58" t="s">
        <v>1714</v>
      </c>
      <c r="C1251" s="61" t="s">
        <v>83</v>
      </c>
      <c r="D1251" s="62">
        <v>179.58</v>
      </c>
    </row>
    <row r="1252" spans="1:4">
      <c r="A1252" s="64">
        <v>190604</v>
      </c>
      <c r="B1252" s="58" t="s">
        <v>1715</v>
      </c>
      <c r="C1252" s="61" t="s">
        <v>83</v>
      </c>
      <c r="D1252" s="62">
        <v>107.75</v>
      </c>
    </row>
    <row r="1253" spans="1:4">
      <c r="A1253" s="64">
        <v>190605</v>
      </c>
      <c r="B1253" s="58" t="s">
        <v>1716</v>
      </c>
      <c r="C1253" s="61" t="s">
        <v>83</v>
      </c>
      <c r="D1253" s="62">
        <v>215.49</v>
      </c>
    </row>
    <row r="1254" spans="1:4">
      <c r="A1254" s="64">
        <v>190606</v>
      </c>
      <c r="B1254" s="58" t="s">
        <v>1717</v>
      </c>
      <c r="C1254" s="61" t="s">
        <v>83</v>
      </c>
      <c r="D1254" s="62">
        <v>251.41</v>
      </c>
    </row>
    <row r="1255" spans="1:4">
      <c r="A1255" s="64">
        <v>190607</v>
      </c>
      <c r="B1255" s="58" t="s">
        <v>1718</v>
      </c>
      <c r="C1255" s="61" t="s">
        <v>83</v>
      </c>
      <c r="D1255" s="62">
        <v>323.24</v>
      </c>
    </row>
    <row r="1256" spans="1:4">
      <c r="A1256" s="64">
        <v>190608</v>
      </c>
      <c r="B1256" s="58" t="s">
        <v>1719</v>
      </c>
      <c r="C1256" s="61" t="s">
        <v>83</v>
      </c>
      <c r="D1256" s="62">
        <v>395.07</v>
      </c>
    </row>
    <row r="1257" spans="1:4">
      <c r="A1257" s="64">
        <v>190609</v>
      </c>
      <c r="B1257" s="58" t="s">
        <v>1720</v>
      </c>
      <c r="C1257" s="61" t="s">
        <v>83</v>
      </c>
      <c r="D1257" s="62">
        <v>466.9</v>
      </c>
    </row>
    <row r="1258" spans="1:4">
      <c r="A1258" s="64">
        <v>190610</v>
      </c>
      <c r="B1258" s="58" t="s">
        <v>1721</v>
      </c>
      <c r="C1258" s="61" t="s">
        <v>83</v>
      </c>
      <c r="D1258" s="62">
        <v>574.64</v>
      </c>
    </row>
    <row r="1259" spans="1:4">
      <c r="A1259" s="64">
        <v>190611</v>
      </c>
      <c r="B1259" s="58" t="s">
        <v>1722</v>
      </c>
      <c r="C1259" s="61" t="s">
        <v>1723</v>
      </c>
      <c r="D1259" s="62">
        <v>16.23</v>
      </c>
    </row>
    <row r="1260" spans="1:4">
      <c r="A1260" s="64">
        <v>190612</v>
      </c>
      <c r="B1260" s="58" t="s">
        <v>1724</v>
      </c>
      <c r="C1260" s="61" t="s">
        <v>1723</v>
      </c>
      <c r="D1260" s="62">
        <v>43.1</v>
      </c>
    </row>
    <row r="1261" spans="1:4">
      <c r="A1261" s="64">
        <v>190613</v>
      </c>
      <c r="B1261" s="58" t="s">
        <v>1725</v>
      </c>
      <c r="C1261" s="61" t="s">
        <v>1723</v>
      </c>
      <c r="D1261" s="62">
        <v>50.28</v>
      </c>
    </row>
    <row r="1262" spans="1:4">
      <c r="A1262" s="64">
        <v>190614</v>
      </c>
      <c r="B1262" s="58" t="s">
        <v>1726</v>
      </c>
      <c r="C1262" s="61" t="s">
        <v>1723</v>
      </c>
      <c r="D1262" s="62">
        <v>57.46</v>
      </c>
    </row>
    <row r="1263" spans="1:4">
      <c r="A1263" s="64">
        <v>190615</v>
      </c>
      <c r="B1263" s="58" t="s">
        <v>1727</v>
      </c>
      <c r="C1263" s="61" t="s">
        <v>1723</v>
      </c>
      <c r="D1263" s="62">
        <v>71.83</v>
      </c>
    </row>
    <row r="1264" spans="1:4">
      <c r="A1264" s="64">
        <v>190616</v>
      </c>
      <c r="B1264" s="58" t="s">
        <v>1728</v>
      </c>
      <c r="C1264" s="61" t="s">
        <v>1723</v>
      </c>
      <c r="D1264" s="62">
        <v>107.75</v>
      </c>
    </row>
    <row r="1265" spans="1:4" ht="30">
      <c r="A1265" s="64">
        <v>190617</v>
      </c>
      <c r="B1265" s="58" t="s">
        <v>1729</v>
      </c>
      <c r="C1265" s="61" t="s">
        <v>1723</v>
      </c>
      <c r="D1265" s="62">
        <v>107.75</v>
      </c>
    </row>
    <row r="1266" spans="1:4" ht="30">
      <c r="A1266" s="64">
        <v>190618</v>
      </c>
      <c r="B1266" s="58" t="s">
        <v>1730</v>
      </c>
      <c r="C1266" s="61" t="s">
        <v>1723</v>
      </c>
      <c r="D1266" s="62">
        <v>125.7</v>
      </c>
    </row>
    <row r="1267" spans="1:4" ht="30">
      <c r="A1267" s="64">
        <v>190619</v>
      </c>
      <c r="B1267" s="58" t="s">
        <v>1731</v>
      </c>
      <c r="C1267" s="61" t="s">
        <v>1723</v>
      </c>
      <c r="D1267" s="62">
        <v>143.66</v>
      </c>
    </row>
    <row r="1268" spans="1:4" ht="30">
      <c r="A1268" s="64">
        <v>190620</v>
      </c>
      <c r="B1268" s="58" t="s">
        <v>1732</v>
      </c>
      <c r="C1268" s="61" t="s">
        <v>1723</v>
      </c>
      <c r="D1268" s="62">
        <v>161.62</v>
      </c>
    </row>
    <row r="1269" spans="1:4" ht="30">
      <c r="A1269" s="64">
        <v>190621</v>
      </c>
      <c r="B1269" s="58" t="s">
        <v>1733</v>
      </c>
      <c r="C1269" s="61" t="s">
        <v>1723</v>
      </c>
      <c r="D1269" s="62">
        <v>215.49</v>
      </c>
    </row>
    <row r="1270" spans="1:4">
      <c r="A1270" s="64">
        <v>190622</v>
      </c>
      <c r="B1270" s="58" t="s">
        <v>1734</v>
      </c>
      <c r="C1270" s="61" t="s">
        <v>1661</v>
      </c>
      <c r="D1270" s="62">
        <v>1.05</v>
      </c>
    </row>
    <row r="1271" spans="1:4" ht="30">
      <c r="A1271" s="64">
        <v>190623</v>
      </c>
      <c r="B1271" s="58" t="s">
        <v>1735</v>
      </c>
      <c r="C1271" s="61" t="s">
        <v>83</v>
      </c>
      <c r="D1271" s="62">
        <v>82.28</v>
      </c>
    </row>
    <row r="1272" spans="1:4" ht="30">
      <c r="A1272" s="64">
        <v>190624</v>
      </c>
      <c r="B1272" s="58" t="s">
        <v>1736</v>
      </c>
      <c r="C1272" s="61" t="s">
        <v>83</v>
      </c>
      <c r="D1272" s="62">
        <v>92.57</v>
      </c>
    </row>
    <row r="1273" spans="1:4" ht="30">
      <c r="A1273" s="64">
        <v>190625</v>
      </c>
      <c r="B1273" s="58" t="s">
        <v>1737</v>
      </c>
      <c r="C1273" s="61" t="s">
        <v>83</v>
      </c>
      <c r="D1273" s="62">
        <v>102.85</v>
      </c>
    </row>
    <row r="1274" spans="1:4" ht="30">
      <c r="A1274" s="64">
        <v>190626</v>
      </c>
      <c r="B1274" s="58" t="s">
        <v>1738</v>
      </c>
      <c r="C1274" s="61" t="s">
        <v>83</v>
      </c>
      <c r="D1274" s="62">
        <v>123.42</v>
      </c>
    </row>
    <row r="1275" spans="1:4" ht="30">
      <c r="A1275" s="64">
        <v>190627</v>
      </c>
      <c r="B1275" s="58" t="s">
        <v>1739</v>
      </c>
      <c r="C1275" s="61" t="s">
        <v>83</v>
      </c>
      <c r="D1275" s="62">
        <v>164.56</v>
      </c>
    </row>
    <row r="1276" spans="1:4" ht="30">
      <c r="A1276" s="64">
        <v>190628</v>
      </c>
      <c r="B1276" s="58" t="s">
        <v>1740</v>
      </c>
      <c r="C1276" s="61" t="s">
        <v>83</v>
      </c>
      <c r="D1276" s="62">
        <v>82.28</v>
      </c>
    </row>
    <row r="1277" spans="1:4">
      <c r="A1277" s="64">
        <v>190629</v>
      </c>
      <c r="B1277" s="58" t="s">
        <v>1741</v>
      </c>
      <c r="C1277" s="61" t="s">
        <v>83</v>
      </c>
      <c r="D1277" s="62">
        <v>61.71</v>
      </c>
    </row>
    <row r="1278" spans="1:4">
      <c r="A1278" s="64">
        <v>190630</v>
      </c>
      <c r="B1278" s="58" t="s">
        <v>1742</v>
      </c>
      <c r="C1278" s="61" t="s">
        <v>83</v>
      </c>
      <c r="D1278" s="62">
        <v>24.68</v>
      </c>
    </row>
    <row r="1279" spans="1:4">
      <c r="A1279" s="64">
        <v>190631</v>
      </c>
      <c r="B1279" s="58" t="s">
        <v>1743</v>
      </c>
      <c r="C1279" s="61" t="s">
        <v>83</v>
      </c>
      <c r="D1279" s="62">
        <v>401.82</v>
      </c>
    </row>
    <row r="1280" spans="1:4" ht="30">
      <c r="A1280" s="64">
        <v>190632</v>
      </c>
      <c r="B1280" s="58" t="s">
        <v>1744</v>
      </c>
      <c r="C1280" s="61" t="s">
        <v>83</v>
      </c>
      <c r="D1280" s="62">
        <v>248.64</v>
      </c>
    </row>
    <row r="1281" spans="1:4" ht="30">
      <c r="A1281" s="64">
        <v>190633</v>
      </c>
      <c r="B1281" s="58" t="s">
        <v>1745</v>
      </c>
      <c r="C1281" s="61" t="s">
        <v>83</v>
      </c>
      <c r="D1281" s="62">
        <v>286.87</v>
      </c>
    </row>
    <row r="1282" spans="1:4" ht="30">
      <c r="A1282" s="64">
        <v>190634</v>
      </c>
      <c r="B1282" s="58" t="s">
        <v>1746</v>
      </c>
      <c r="C1282" s="61" t="s">
        <v>83</v>
      </c>
      <c r="D1282" s="62">
        <v>325.11</v>
      </c>
    </row>
    <row r="1283" spans="1:4" ht="30">
      <c r="A1283" s="64">
        <v>190635</v>
      </c>
      <c r="B1283" s="58" t="s">
        <v>1747</v>
      </c>
      <c r="C1283" s="61" t="s">
        <v>83</v>
      </c>
      <c r="D1283" s="62">
        <v>363.34</v>
      </c>
    </row>
    <row r="1284" spans="1:4" ht="30">
      <c r="A1284" s="64">
        <v>190636</v>
      </c>
      <c r="B1284" s="58" t="s">
        <v>1748</v>
      </c>
      <c r="C1284" s="61" t="s">
        <v>83</v>
      </c>
      <c r="D1284" s="62">
        <v>418.27</v>
      </c>
    </row>
    <row r="1285" spans="1:4">
      <c r="A1285" s="64">
        <v>190700</v>
      </c>
      <c r="B1285" s="58" t="s">
        <v>1749</v>
      </c>
      <c r="C1285" s="59"/>
      <c r="D1285" s="60"/>
    </row>
    <row r="1286" spans="1:4">
      <c r="A1286" s="64">
        <v>190701</v>
      </c>
      <c r="B1286" s="58" t="s">
        <v>1750</v>
      </c>
      <c r="C1286" s="61" t="s">
        <v>1751</v>
      </c>
      <c r="D1286" s="62">
        <v>834.84</v>
      </c>
    </row>
    <row r="1287" spans="1:4">
      <c r="A1287" s="64">
        <v>190702</v>
      </c>
      <c r="B1287" s="58" t="s">
        <v>1752</v>
      </c>
      <c r="C1287" s="61" t="s">
        <v>83</v>
      </c>
      <c r="D1287" s="62">
        <v>71.05</v>
      </c>
    </row>
    <row r="1288" spans="1:4">
      <c r="A1288" s="64">
        <v>190703</v>
      </c>
      <c r="B1288" s="58" t="s">
        <v>1753</v>
      </c>
      <c r="C1288" s="61" t="s">
        <v>83</v>
      </c>
      <c r="D1288" s="62">
        <v>71.05</v>
      </c>
    </row>
    <row r="1289" spans="1:4">
      <c r="A1289" s="64">
        <v>190704</v>
      </c>
      <c r="B1289" s="58" t="s">
        <v>1754</v>
      </c>
      <c r="C1289" s="61" t="s">
        <v>147</v>
      </c>
      <c r="D1289" s="62">
        <v>284.39999999999998</v>
      </c>
    </row>
    <row r="1290" spans="1:4">
      <c r="A1290" s="64">
        <v>190705</v>
      </c>
      <c r="B1290" s="58" t="s">
        <v>1755</v>
      </c>
      <c r="C1290" s="61" t="s">
        <v>133</v>
      </c>
      <c r="D1290" s="62">
        <v>8.86</v>
      </c>
    </row>
    <row r="1291" spans="1:4" ht="30">
      <c r="A1291" s="64">
        <v>190708</v>
      </c>
      <c r="B1291" s="58" t="s">
        <v>1756</v>
      </c>
      <c r="C1291" s="61" t="s">
        <v>147</v>
      </c>
      <c r="D1291" s="62">
        <v>7.04</v>
      </c>
    </row>
    <row r="1292" spans="1:4">
      <c r="A1292" s="64">
        <v>190720</v>
      </c>
      <c r="B1292" s="58" t="s">
        <v>1757</v>
      </c>
      <c r="C1292" s="61" t="s">
        <v>83</v>
      </c>
      <c r="D1292" s="62">
        <v>54</v>
      </c>
    </row>
    <row r="1293" spans="1:4">
      <c r="A1293" s="64">
        <v>190721</v>
      </c>
      <c r="B1293" s="58" t="s">
        <v>1758</v>
      </c>
      <c r="C1293" s="61" t="s">
        <v>133</v>
      </c>
      <c r="D1293" s="62">
        <v>2.13</v>
      </c>
    </row>
    <row r="1294" spans="1:4">
      <c r="A1294" s="64">
        <v>190722</v>
      </c>
      <c r="B1294" s="58" t="s">
        <v>1759</v>
      </c>
      <c r="C1294" s="61" t="s">
        <v>508</v>
      </c>
      <c r="D1294" s="60"/>
    </row>
    <row r="1295" spans="1:4">
      <c r="A1295" s="64">
        <v>190741</v>
      </c>
      <c r="B1295" s="58" t="s">
        <v>1760</v>
      </c>
      <c r="C1295" s="61" t="s">
        <v>667</v>
      </c>
      <c r="D1295" s="62">
        <v>195.43</v>
      </c>
    </row>
    <row r="1296" spans="1:4">
      <c r="A1296" s="64">
        <v>190742</v>
      </c>
      <c r="B1296" s="58" t="s">
        <v>1761</v>
      </c>
      <c r="C1296" s="61" t="s">
        <v>667</v>
      </c>
      <c r="D1296" s="62">
        <v>141.1</v>
      </c>
    </row>
    <row r="1297" spans="1:4">
      <c r="A1297" s="64">
        <v>190800</v>
      </c>
      <c r="B1297" s="58" t="s">
        <v>1762</v>
      </c>
      <c r="C1297" s="59"/>
      <c r="D1297" s="60"/>
    </row>
    <row r="1298" spans="1:4">
      <c r="A1298" s="64">
        <v>190801</v>
      </c>
      <c r="B1298" s="58" t="s">
        <v>1763</v>
      </c>
      <c r="C1298" s="61" t="s">
        <v>83</v>
      </c>
      <c r="D1298" s="62">
        <v>8.5</v>
      </c>
    </row>
    <row r="1299" spans="1:4">
      <c r="A1299" s="64">
        <v>191000</v>
      </c>
      <c r="B1299" s="58" t="s">
        <v>1595</v>
      </c>
      <c r="C1299" s="59"/>
      <c r="D1299" s="60"/>
    </row>
    <row r="1300" spans="1:4">
      <c r="A1300" s="64">
        <v>191001</v>
      </c>
      <c r="B1300" s="58" t="s">
        <v>1764</v>
      </c>
      <c r="C1300" s="61" t="s">
        <v>83</v>
      </c>
      <c r="D1300" s="62">
        <v>5.56</v>
      </c>
    </row>
    <row r="1301" spans="1:4">
      <c r="A1301" s="64">
        <v>191002</v>
      </c>
      <c r="B1301" s="58" t="s">
        <v>1764</v>
      </c>
      <c r="C1301" s="61" t="s">
        <v>1661</v>
      </c>
      <c r="D1301" s="62">
        <v>1.25</v>
      </c>
    </row>
    <row r="1302" spans="1:4">
      <c r="A1302" s="64">
        <v>191003</v>
      </c>
      <c r="B1302" s="58" t="s">
        <v>1765</v>
      </c>
      <c r="C1302" s="61" t="s">
        <v>1661</v>
      </c>
      <c r="D1302" s="62">
        <v>3.62</v>
      </c>
    </row>
    <row r="1303" spans="1:4">
      <c r="A1303" s="64">
        <v>191010</v>
      </c>
      <c r="B1303" s="58" t="s">
        <v>1766</v>
      </c>
      <c r="C1303" s="61" t="s">
        <v>83</v>
      </c>
      <c r="D1303" s="62">
        <v>7.84</v>
      </c>
    </row>
    <row r="1304" spans="1:4" ht="30">
      <c r="A1304" s="64">
        <v>191011</v>
      </c>
      <c r="B1304" s="58" t="s">
        <v>1767</v>
      </c>
      <c r="C1304" s="61" t="s">
        <v>83</v>
      </c>
      <c r="D1304" s="62">
        <v>12.25</v>
      </c>
    </row>
    <row r="1305" spans="1:4" ht="30">
      <c r="A1305" s="64">
        <v>191012</v>
      </c>
      <c r="B1305" s="58" t="s">
        <v>1768</v>
      </c>
      <c r="C1305" s="61" t="s">
        <v>83</v>
      </c>
      <c r="D1305" s="62">
        <v>24.36</v>
      </c>
    </row>
    <row r="1306" spans="1:4" ht="30">
      <c r="A1306" s="64">
        <v>191013</v>
      </c>
      <c r="B1306" s="58" t="s">
        <v>1769</v>
      </c>
      <c r="C1306" s="61" t="s">
        <v>83</v>
      </c>
      <c r="D1306" s="62">
        <v>41.35</v>
      </c>
    </row>
    <row r="1307" spans="1:4">
      <c r="A1307" s="64">
        <v>191014</v>
      </c>
      <c r="B1307" s="58" t="s">
        <v>1770</v>
      </c>
      <c r="C1307" s="61" t="s">
        <v>83</v>
      </c>
      <c r="D1307" s="62">
        <v>12.25</v>
      </c>
    </row>
    <row r="1308" spans="1:4" ht="30">
      <c r="A1308" s="64">
        <v>191015</v>
      </c>
      <c r="B1308" s="58" t="s">
        <v>1771</v>
      </c>
      <c r="C1308" s="61" t="s">
        <v>83</v>
      </c>
      <c r="D1308" s="62">
        <v>6.86</v>
      </c>
    </row>
    <row r="1309" spans="1:4">
      <c r="A1309" s="64">
        <v>191016</v>
      </c>
      <c r="B1309" s="58" t="s">
        <v>1772</v>
      </c>
      <c r="C1309" s="61" t="s">
        <v>1661</v>
      </c>
      <c r="D1309" s="62">
        <v>1.61</v>
      </c>
    </row>
    <row r="1310" spans="1:4">
      <c r="A1310" s="64">
        <v>191100</v>
      </c>
      <c r="B1310" s="58" t="s">
        <v>1773</v>
      </c>
      <c r="C1310" s="59"/>
      <c r="D1310" s="60"/>
    </row>
    <row r="1311" spans="1:4">
      <c r="A1311" s="64">
        <v>191101</v>
      </c>
      <c r="B1311" s="58" t="s">
        <v>1774</v>
      </c>
      <c r="C1311" s="61" t="s">
        <v>147</v>
      </c>
      <c r="D1311" s="62">
        <v>31.9</v>
      </c>
    </row>
    <row r="1312" spans="1:4">
      <c r="A1312" s="64">
        <v>191102</v>
      </c>
      <c r="B1312" s="58" t="s">
        <v>1775</v>
      </c>
      <c r="C1312" s="61" t="s">
        <v>147</v>
      </c>
      <c r="D1312" s="62">
        <v>35.44</v>
      </c>
    </row>
    <row r="1313" spans="1:4">
      <c r="A1313" s="64">
        <v>191200</v>
      </c>
      <c r="B1313" s="58" t="s">
        <v>1776</v>
      </c>
      <c r="C1313" s="59"/>
      <c r="D1313" s="60"/>
    </row>
    <row r="1314" spans="1:4" ht="30">
      <c r="A1314" s="64">
        <v>191201</v>
      </c>
      <c r="B1314" s="58" t="s">
        <v>1777</v>
      </c>
      <c r="C1314" s="61" t="s">
        <v>147</v>
      </c>
      <c r="D1314" s="62">
        <v>408.65</v>
      </c>
    </row>
    <row r="1315" spans="1:4">
      <c r="A1315" s="64">
        <v>191400</v>
      </c>
      <c r="B1315" s="58" t="s">
        <v>1778</v>
      </c>
      <c r="C1315" s="59"/>
      <c r="D1315" s="60"/>
    </row>
    <row r="1316" spans="1:4">
      <c r="A1316" s="64">
        <v>191402</v>
      </c>
      <c r="B1316" s="58" t="s">
        <v>1779</v>
      </c>
      <c r="C1316" s="61" t="s">
        <v>133</v>
      </c>
      <c r="D1316" s="62">
        <v>68.03</v>
      </c>
    </row>
  </sheetData>
  <autoFilter ref="A1:D1316" xr:uid="{00000000-0009-0000-0000-00000A000000}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8"/>
  <sheetViews>
    <sheetView workbookViewId="0">
      <selection sqref="A1:D1"/>
    </sheetView>
  </sheetViews>
  <sheetFormatPr defaultColWidth="9" defaultRowHeight="15"/>
  <cols>
    <col min="1" max="1" width="19" style="4" customWidth="1"/>
    <col min="2" max="2" width="20.140625" style="4" customWidth="1"/>
    <col min="3" max="4" width="9.85546875" style="4" customWidth="1"/>
    <col min="5" max="5" width="5.7109375" style="4" customWidth="1"/>
  </cols>
  <sheetData>
    <row r="1" spans="1:5">
      <c r="A1" s="191" t="s">
        <v>1780</v>
      </c>
      <c r="B1" s="192"/>
      <c r="C1" s="192"/>
      <c r="D1" s="193"/>
    </row>
    <row r="2" spans="1:5">
      <c r="A2" s="22" t="s">
        <v>1781</v>
      </c>
      <c r="B2" s="44"/>
      <c r="C2" s="23" t="s">
        <v>1782</v>
      </c>
      <c r="D2" s="23" t="s">
        <v>1783</v>
      </c>
    </row>
    <row r="3" spans="1:5">
      <c r="A3" s="24" t="s">
        <v>1784</v>
      </c>
      <c r="B3" s="45" t="s">
        <v>1785</v>
      </c>
      <c r="C3" s="25">
        <f>ROUND(D3/(1+D18),4)</f>
        <v>6.9500000000000006E-2</v>
      </c>
      <c r="D3" s="26">
        <v>0.1</v>
      </c>
    </row>
    <row r="4" spans="1:5">
      <c r="A4" s="27" t="s">
        <v>1786</v>
      </c>
      <c r="B4" s="46" t="str">
        <f>TEXT($E4,"0,00%")&amp;" sobre (PV - Lucro)"</f>
        <v>0,43% sobre (PV - Lucro)</v>
      </c>
      <c r="C4" s="28">
        <f>E4*(1-8.34%)</f>
        <v>3.9413799999999995E-3</v>
      </c>
      <c r="D4" s="28">
        <f>TRUNC(C4*(1+$D$18),4)</f>
        <v>5.5999999999999999E-3</v>
      </c>
      <c r="E4" s="29">
        <v>4.3E-3</v>
      </c>
    </row>
    <row r="5" spans="1:5">
      <c r="A5" s="27" t="s">
        <v>1787</v>
      </c>
      <c r="B5" s="46" t="str">
        <f>TEXT($C5,"0,00%")&amp;" do PV"</f>
        <v>0,50% do PV</v>
      </c>
      <c r="C5" s="28">
        <v>5.0000000000000001E-3</v>
      </c>
      <c r="D5" s="28">
        <f>C5/$C$17</f>
        <v>7.1977801124817253E-3</v>
      </c>
    </row>
    <row r="6" spans="1:5">
      <c r="A6" s="30" t="s">
        <v>1788</v>
      </c>
      <c r="B6" s="46" t="str">
        <f>TEXT($C6,"0,00%")&amp;" do PV"</f>
        <v>0,10% do PV</v>
      </c>
      <c r="C6" s="31">
        <v>1E-3</v>
      </c>
      <c r="D6" s="28">
        <f>C6/$C$17</f>
        <v>1.4395560224963451E-3</v>
      </c>
    </row>
    <row r="7" spans="1:5">
      <c r="A7" s="32" t="s">
        <v>1789</v>
      </c>
      <c r="B7" s="47"/>
      <c r="C7" s="33">
        <f>SUM(C3:C6)</f>
        <v>7.9441380000000006E-2</v>
      </c>
      <c r="D7" s="33">
        <f>SUM(D3:D6)</f>
        <v>0.11423733613497807</v>
      </c>
    </row>
    <row r="8" spans="1:5">
      <c r="A8" s="22" t="s">
        <v>1790</v>
      </c>
      <c r="B8" s="44"/>
      <c r="C8" s="23" t="s">
        <v>1782</v>
      </c>
      <c r="D8" s="23" t="s">
        <v>1783</v>
      </c>
    </row>
    <row r="9" spans="1:5">
      <c r="A9" s="34" t="s">
        <v>1791</v>
      </c>
      <c r="B9" s="48" t="s">
        <v>1792</v>
      </c>
      <c r="C9" s="35">
        <f>ROUND(D9/(1+D18),4)</f>
        <v>8.3400000000000002E-2</v>
      </c>
      <c r="D9" s="36">
        <v>0.12</v>
      </c>
    </row>
    <row r="10" spans="1:5">
      <c r="A10" s="32" t="s">
        <v>1793</v>
      </c>
      <c r="B10" s="47"/>
      <c r="C10" s="33">
        <f>SUM(C9)</f>
        <v>8.3400000000000002E-2</v>
      </c>
      <c r="D10" s="33">
        <f>SUM(D9)</f>
        <v>0.12</v>
      </c>
    </row>
    <row r="11" spans="1:5">
      <c r="A11" s="22" t="s">
        <v>1794</v>
      </c>
      <c r="B11" s="44"/>
      <c r="C11" s="23" t="s">
        <v>1782</v>
      </c>
      <c r="D11" s="23" t="s">
        <v>1783</v>
      </c>
    </row>
    <row r="12" spans="1:5">
      <c r="A12" s="24" t="s">
        <v>1795</v>
      </c>
      <c r="B12" s="46" t="str">
        <f>TEXT($C12,"0,00%")&amp;" do PV"</f>
        <v>1,65% do PV</v>
      </c>
      <c r="C12" s="26">
        <v>1.6500000000000001E-2</v>
      </c>
      <c r="D12" s="25">
        <f>ROUND(C12*(1+D18),4)</f>
        <v>2.3800000000000002E-2</v>
      </c>
    </row>
    <row r="13" spans="1:5">
      <c r="A13" s="37" t="s">
        <v>1796</v>
      </c>
      <c r="B13" s="46" t="str">
        <f>TEXT($C13,"0,00%")&amp;" do PV"</f>
        <v>7,60% do PV</v>
      </c>
      <c r="C13" s="28">
        <v>7.5999999999999998E-2</v>
      </c>
      <c r="D13" s="38">
        <f>ROUND(C13*(1+D18),4)</f>
        <v>0.1094</v>
      </c>
    </row>
    <row r="14" spans="1:5">
      <c r="A14" s="30" t="s">
        <v>1797</v>
      </c>
      <c r="B14" s="46" t="str">
        <f>TEXT($C14,"0,00%")&amp;" do PV"</f>
        <v>5,00% do PV</v>
      </c>
      <c r="C14" s="39">
        <v>0.05</v>
      </c>
      <c r="D14" s="40">
        <f>ROUND(C14*(1+D18),4)</f>
        <v>7.1999999999999995E-2</v>
      </c>
    </row>
    <row r="15" spans="1:5">
      <c r="A15" s="32" t="s">
        <v>1798</v>
      </c>
      <c r="B15" s="47"/>
      <c r="C15" s="33">
        <f>SUM(C12:C14)</f>
        <v>0.14250000000000002</v>
      </c>
      <c r="D15" s="33">
        <f>SUM(D12:D14)</f>
        <v>0.20519999999999999</v>
      </c>
    </row>
    <row r="16" spans="1:5">
      <c r="A16" s="22" t="s">
        <v>1799</v>
      </c>
      <c r="B16" s="44"/>
      <c r="C16" s="33">
        <f>C15+C10+C7</f>
        <v>0.30534138</v>
      </c>
      <c r="D16" s="33">
        <f>TRUNC(((1+(D3+D9))/(1-(C4+C5+C6+C12+C13+C14))-1),4)</f>
        <v>0.43940000000000001</v>
      </c>
    </row>
    <row r="17" spans="1:4">
      <c r="A17" s="22" t="s">
        <v>1800</v>
      </c>
      <c r="B17" s="44"/>
      <c r="C17" s="36">
        <f>1-C16</f>
        <v>0.69465862</v>
      </c>
      <c r="D17" s="28">
        <f>C17/$C$17</f>
        <v>1</v>
      </c>
    </row>
    <row r="18" spans="1:4">
      <c r="A18" s="41" t="s">
        <v>1801</v>
      </c>
      <c r="B18" s="49"/>
      <c r="C18" s="42"/>
      <c r="D18" s="43">
        <f>D16</f>
        <v>0.43940000000000001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"/>
  <sheetViews>
    <sheetView workbookViewId="0">
      <selection sqref="A1:C1"/>
    </sheetView>
  </sheetViews>
  <sheetFormatPr defaultColWidth="9" defaultRowHeight="15"/>
  <cols>
    <col min="1" max="1" width="25" style="4" customWidth="1"/>
    <col min="2" max="3" width="9.85546875" style="4" customWidth="1"/>
    <col min="4" max="4" width="5.7109375" style="4" customWidth="1"/>
  </cols>
  <sheetData>
    <row r="1" spans="1:4">
      <c r="A1" s="191" t="s">
        <v>1780</v>
      </c>
      <c r="B1" s="192"/>
      <c r="C1" s="193"/>
    </row>
    <row r="2" spans="1:4">
      <c r="A2" s="22" t="s">
        <v>1781</v>
      </c>
      <c r="B2" s="23" t="s">
        <v>1782</v>
      </c>
      <c r="C2" s="23" t="s">
        <v>1783</v>
      </c>
    </row>
    <row r="3" spans="1:4">
      <c r="A3" s="24" t="s">
        <v>1784</v>
      </c>
      <c r="B3" s="25">
        <f>ROUND(C3/(1+C18),4)</f>
        <v>3.9E-2</v>
      </c>
      <c r="C3" s="26">
        <v>4.9299999999999997E-2</v>
      </c>
    </row>
    <row r="4" spans="1:4">
      <c r="A4" s="27" t="s">
        <v>1786</v>
      </c>
      <c r="B4" s="28">
        <v>9.9000000000000008E-3</v>
      </c>
      <c r="C4" s="28">
        <f>TRUNC(B4*(1+$C$18),4)</f>
        <v>1.2500000000000001E-2</v>
      </c>
      <c r="D4" s="29"/>
    </row>
    <row r="5" spans="1:4">
      <c r="A5" s="27" t="s">
        <v>1787</v>
      </c>
      <c r="B5" s="28">
        <v>1.3899999999999999E-2</v>
      </c>
      <c r="C5" s="28">
        <f>B5/$B$17</f>
        <v>1.7586032388663967E-2</v>
      </c>
    </row>
    <row r="6" spans="1:4">
      <c r="A6" s="30" t="s">
        <v>1788</v>
      </c>
      <c r="B6" s="31">
        <v>4.8999999999999998E-3</v>
      </c>
      <c r="C6" s="28">
        <f>B6/$B$17</f>
        <v>6.1993927125506068E-3</v>
      </c>
    </row>
    <row r="7" spans="1:4">
      <c r="A7" s="32" t="s">
        <v>1789</v>
      </c>
      <c r="B7" s="33">
        <f>SUM(B3:B6)</f>
        <v>6.7699999999999996E-2</v>
      </c>
      <c r="C7" s="33">
        <f>SUM(C3:C6)</f>
        <v>8.5585425101214557E-2</v>
      </c>
    </row>
    <row r="8" spans="1:4">
      <c r="A8" s="22" t="s">
        <v>1790</v>
      </c>
      <c r="B8" s="23" t="s">
        <v>1782</v>
      </c>
      <c r="C8" s="23" t="s">
        <v>1783</v>
      </c>
    </row>
    <row r="9" spans="1:4">
      <c r="A9" s="34" t="s">
        <v>1791</v>
      </c>
      <c r="B9" s="35">
        <f>ROUND(C9/(1+C18),4)</f>
        <v>5.5399999999999998E-2</v>
      </c>
      <c r="C9" s="36">
        <v>7.0099999999999996E-2</v>
      </c>
    </row>
    <row r="10" spans="1:4">
      <c r="A10" s="32" t="s">
        <v>1793</v>
      </c>
      <c r="B10" s="33">
        <f>SUM(B9)</f>
        <v>5.5399999999999998E-2</v>
      </c>
      <c r="C10" s="33">
        <f>SUM(C9)</f>
        <v>7.0099999999999996E-2</v>
      </c>
    </row>
    <row r="11" spans="1:4">
      <c r="A11" s="22" t="s">
        <v>1794</v>
      </c>
      <c r="B11" s="23" t="s">
        <v>1782</v>
      </c>
      <c r="C11" s="23" t="s">
        <v>1783</v>
      </c>
    </row>
    <row r="12" spans="1:4">
      <c r="A12" s="24" t="s">
        <v>1795</v>
      </c>
      <c r="B12" s="26">
        <v>6.4999999999999997E-3</v>
      </c>
      <c r="C12" s="25">
        <f>ROUND(B12*(1+C18),4)</f>
        <v>8.2000000000000007E-3</v>
      </c>
    </row>
    <row r="13" spans="1:4">
      <c r="A13" s="37" t="s">
        <v>1796</v>
      </c>
      <c r="B13" s="28">
        <v>0.03</v>
      </c>
      <c r="C13" s="38">
        <f>ROUND(B13*(1+C18),4)</f>
        <v>3.7999999999999999E-2</v>
      </c>
    </row>
    <row r="14" spans="1:4">
      <c r="A14" s="30" t="s">
        <v>1797</v>
      </c>
      <c r="B14" s="39">
        <v>0.05</v>
      </c>
      <c r="C14" s="40">
        <f>ROUND(B14*(1+C18),4)</f>
        <v>6.3299999999999995E-2</v>
      </c>
    </row>
    <row r="15" spans="1:4">
      <c r="A15" s="32" t="s">
        <v>1798</v>
      </c>
      <c r="B15" s="33">
        <f>SUM(B12:B14)</f>
        <v>8.6499999999999994E-2</v>
      </c>
      <c r="C15" s="33">
        <f>SUM(C12:C14)</f>
        <v>0.10949999999999999</v>
      </c>
    </row>
    <row r="16" spans="1:4">
      <c r="A16" s="22" t="s">
        <v>1799</v>
      </c>
      <c r="B16" s="33">
        <f>B15+B10+B7</f>
        <v>0.20960000000000001</v>
      </c>
      <c r="C16" s="33">
        <f>TRUNC(((1+(C3+C9))/(1-(B4+B5+B6+B12+B13+B14))-1),4)</f>
        <v>0.2651</v>
      </c>
    </row>
    <row r="17" spans="1:3">
      <c r="A17" s="22" t="s">
        <v>1800</v>
      </c>
      <c r="B17" s="36">
        <f>1-B16</f>
        <v>0.79039999999999999</v>
      </c>
      <c r="C17" s="28">
        <f>B17/$B$17</f>
        <v>1</v>
      </c>
    </row>
    <row r="18" spans="1:3">
      <c r="A18" s="41" t="s">
        <v>1801</v>
      </c>
      <c r="B18" s="42"/>
      <c r="C18" s="43">
        <f>C16</f>
        <v>0.2651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99"/>
  <sheetViews>
    <sheetView topLeftCell="A171" workbookViewId="0">
      <selection activeCell="A181" sqref="A181"/>
    </sheetView>
  </sheetViews>
  <sheetFormatPr defaultColWidth="9.140625" defaultRowHeight="15"/>
  <cols>
    <col min="1" max="1" width="61.140625" style="167" customWidth="1"/>
    <col min="2" max="2" width="8.5703125" style="167" customWidth="1"/>
    <col min="3" max="3" width="14.140625" style="167" customWidth="1"/>
    <col min="4" max="4" width="8.28515625" style="167" customWidth="1"/>
    <col min="5" max="5" width="5.7109375" style="167" customWidth="1"/>
    <col min="6" max="6" width="19.140625" style="167" customWidth="1"/>
    <col min="7" max="7" width="26" style="167" customWidth="1"/>
    <col min="8" max="10" width="9.140625" style="167"/>
    <col min="11" max="11" width="13.28515625" style="167" customWidth="1"/>
    <col min="12" max="12" width="24.7109375" style="167" customWidth="1"/>
    <col min="13" max="13" width="12.7109375" style="167" customWidth="1"/>
    <col min="14" max="14" width="9.5703125" style="167" customWidth="1"/>
    <col min="15" max="18" width="9.140625" style="167"/>
    <col min="19" max="19" width="13.140625" style="167" customWidth="1"/>
    <col min="20" max="16384" width="9.140625" style="167"/>
  </cols>
  <sheetData>
    <row r="1" spans="1:22">
      <c r="A1" s="87" t="s">
        <v>1802</v>
      </c>
      <c r="B1" s="211" t="s">
        <v>1803</v>
      </c>
      <c r="C1" s="211"/>
      <c r="D1" s="211"/>
      <c r="E1" s="211"/>
      <c r="F1" s="211"/>
      <c r="G1" s="211"/>
      <c r="L1" s="212" t="s">
        <v>1804</v>
      </c>
      <c r="M1" s="213" t="s">
        <v>1805</v>
      </c>
      <c r="N1" s="213"/>
      <c r="O1" s="213"/>
      <c r="P1" s="213"/>
      <c r="Q1" s="213"/>
      <c r="R1" s="213"/>
      <c r="S1" s="213"/>
    </row>
    <row r="2" spans="1:22">
      <c r="A2" s="174" t="s">
        <v>1</v>
      </c>
      <c r="B2" s="174" t="s">
        <v>33</v>
      </c>
      <c r="C2" s="173" t="s">
        <v>34</v>
      </c>
      <c r="D2" s="173" t="s">
        <v>35</v>
      </c>
      <c r="E2" s="194" t="s">
        <v>36</v>
      </c>
      <c r="F2" s="194" t="s">
        <v>1806</v>
      </c>
      <c r="G2" s="8" t="s">
        <v>32</v>
      </c>
      <c r="L2" s="214" t="s">
        <v>1807</v>
      </c>
      <c r="M2" s="215" t="s">
        <v>1808</v>
      </c>
      <c r="N2" s="215" t="s">
        <v>34</v>
      </c>
      <c r="O2" s="216"/>
      <c r="P2" s="217" t="s">
        <v>1809</v>
      </c>
      <c r="Q2" s="217" t="s">
        <v>1810</v>
      </c>
      <c r="R2" s="217" t="s">
        <v>1811</v>
      </c>
      <c r="S2" s="218"/>
    </row>
    <row r="3" spans="1:22">
      <c r="A3" s="219" t="s">
        <v>1812</v>
      </c>
      <c r="B3" s="95" t="s">
        <v>1813</v>
      </c>
      <c r="C3" s="95" t="s">
        <v>43</v>
      </c>
      <c r="D3" s="95" t="s">
        <v>1814</v>
      </c>
      <c r="E3" s="95">
        <v>50</v>
      </c>
      <c r="F3" s="201"/>
      <c r="G3" s="201">
        <f>F3*E3</f>
        <v>0</v>
      </c>
      <c r="L3" s="220" t="s">
        <v>1815</v>
      </c>
      <c r="M3" s="221">
        <v>13531</v>
      </c>
      <c r="N3" s="222" t="s">
        <v>1816</v>
      </c>
      <c r="O3" s="223"/>
      <c r="P3" s="224">
        <v>10</v>
      </c>
      <c r="Q3" s="224">
        <v>30</v>
      </c>
      <c r="R3" s="224">
        <f>Q3*P3</f>
        <v>300</v>
      </c>
      <c r="S3" s="225"/>
    </row>
    <row r="4" spans="1:22">
      <c r="A4" s="219" t="s">
        <v>1817</v>
      </c>
      <c r="B4" s="95" t="s">
        <v>1813</v>
      </c>
      <c r="C4" s="95" t="s">
        <v>43</v>
      </c>
      <c r="D4" s="95" t="s">
        <v>1814</v>
      </c>
      <c r="E4" s="95">
        <v>126</v>
      </c>
      <c r="F4" s="201"/>
      <c r="G4" s="201">
        <f>F4*E4</f>
        <v>0</v>
      </c>
      <c r="L4" s="220" t="s">
        <v>1818</v>
      </c>
      <c r="M4" s="221">
        <f>N4*M3</f>
        <v>3382.75</v>
      </c>
      <c r="N4" s="226">
        <v>0.25</v>
      </c>
      <c r="P4" s="224" t="s">
        <v>1819</v>
      </c>
      <c r="Q4" s="224" t="s">
        <v>1820</v>
      </c>
      <c r="R4" s="224" t="s">
        <v>1821</v>
      </c>
      <c r="S4" s="225" t="s">
        <v>1822</v>
      </c>
    </row>
    <row r="5" spans="1:22">
      <c r="A5" s="184" t="s">
        <v>32</v>
      </c>
      <c r="B5" s="184"/>
      <c r="C5" s="184"/>
      <c r="D5" s="184"/>
      <c r="E5" s="184"/>
      <c r="F5" s="184"/>
      <c r="G5" s="164">
        <f>SUM(G3:G4)</f>
        <v>0</v>
      </c>
      <c r="L5" s="220" t="s">
        <v>1823</v>
      </c>
      <c r="M5" s="221">
        <v>1200</v>
      </c>
      <c r="N5" s="222" t="s">
        <v>1816</v>
      </c>
      <c r="P5" s="224">
        <v>6.91</v>
      </c>
      <c r="Q5" s="224">
        <f>P5*P3</f>
        <v>69.099999999999994</v>
      </c>
      <c r="R5" s="224">
        <f>Q5*8</f>
        <v>552.79999999999995</v>
      </c>
      <c r="S5" s="227">
        <f>R3*8</f>
        <v>2400</v>
      </c>
    </row>
    <row r="6" spans="1:22">
      <c r="A6" s="184" t="s">
        <v>1824</v>
      </c>
      <c r="B6" s="184"/>
      <c r="C6" s="184"/>
      <c r="D6" s="184"/>
      <c r="E6" s="184"/>
      <c r="F6" s="184"/>
      <c r="G6" s="173" t="s">
        <v>342</v>
      </c>
      <c r="L6" s="220" t="s">
        <v>1825</v>
      </c>
      <c r="M6" s="221">
        <f>(R5*12)</f>
        <v>6633.5999999999995</v>
      </c>
      <c r="N6" s="222" t="s">
        <v>1826</v>
      </c>
      <c r="O6" s="223"/>
      <c r="P6" s="223"/>
      <c r="Q6" s="223"/>
      <c r="R6" s="223"/>
      <c r="S6" s="228"/>
    </row>
    <row r="7" spans="1:22">
      <c r="A7" s="229"/>
      <c r="B7" s="229"/>
      <c r="C7" s="229"/>
      <c r="D7" s="229"/>
      <c r="E7" s="229"/>
      <c r="F7" s="229"/>
      <c r="G7" s="229"/>
      <c r="L7" s="220"/>
      <c r="M7" s="221"/>
      <c r="N7" s="222"/>
      <c r="O7" s="223"/>
      <c r="P7" s="223"/>
      <c r="Q7" s="223"/>
      <c r="R7" s="223"/>
      <c r="S7" s="228"/>
    </row>
    <row r="8" spans="1:22">
      <c r="K8" s="88"/>
      <c r="L8" s="230"/>
      <c r="M8" s="231"/>
      <c r="N8" s="222"/>
      <c r="O8" s="223"/>
      <c r="P8" s="223"/>
      <c r="Q8" s="223"/>
      <c r="R8" s="223"/>
      <c r="S8" s="228"/>
      <c r="T8" s="88"/>
      <c r="U8" s="88"/>
      <c r="V8" s="88"/>
    </row>
    <row r="9" spans="1:22">
      <c r="A9" s="87" t="s">
        <v>1827</v>
      </c>
      <c r="B9" s="211" t="s">
        <v>1828</v>
      </c>
      <c r="C9" s="211"/>
      <c r="D9" s="211"/>
      <c r="E9" s="211"/>
      <c r="F9" s="211"/>
      <c r="G9" s="211"/>
      <c r="K9" s="88"/>
      <c r="L9" s="220" t="s">
        <v>1829</v>
      </c>
      <c r="M9" s="221">
        <f>M5+M6+M4</f>
        <v>11216.349999999999</v>
      </c>
      <c r="N9" s="222"/>
      <c r="O9" s="223"/>
      <c r="P9" s="223"/>
      <c r="Q9" s="223"/>
      <c r="R9" s="223"/>
      <c r="S9" s="228"/>
      <c r="T9" s="88"/>
      <c r="U9" s="88"/>
      <c r="V9" s="88"/>
    </row>
    <row r="10" spans="1:22">
      <c r="A10" s="174" t="s">
        <v>1</v>
      </c>
      <c r="B10" s="174" t="s">
        <v>33</v>
      </c>
      <c r="C10" s="173" t="s">
        <v>34</v>
      </c>
      <c r="D10" s="173" t="s">
        <v>35</v>
      </c>
      <c r="E10" s="194" t="s">
        <v>36</v>
      </c>
      <c r="F10" s="194" t="s">
        <v>1806</v>
      </c>
      <c r="G10" s="8" t="s">
        <v>32</v>
      </c>
      <c r="K10" s="88"/>
      <c r="L10" s="220" t="s">
        <v>1830</v>
      </c>
      <c r="M10" s="221">
        <f>M9/12</f>
        <v>934.69583333333321</v>
      </c>
      <c r="N10" s="222"/>
      <c r="O10" s="223"/>
      <c r="P10" s="223"/>
      <c r="Q10" s="223"/>
      <c r="R10" s="223"/>
      <c r="S10" s="228"/>
      <c r="T10" s="88"/>
      <c r="U10" s="88"/>
      <c r="V10" s="88"/>
    </row>
    <row r="11" spans="1:22">
      <c r="A11" s="219" t="s">
        <v>1831</v>
      </c>
      <c r="B11" s="95" t="s">
        <v>1813</v>
      </c>
      <c r="C11" s="95" t="s">
        <v>43</v>
      </c>
      <c r="D11" s="95" t="s">
        <v>1832</v>
      </c>
      <c r="E11" s="95">
        <v>50</v>
      </c>
      <c r="F11" s="201"/>
      <c r="G11" s="201">
        <f>F11*E11</f>
        <v>0</v>
      </c>
      <c r="K11" s="88"/>
      <c r="L11" s="220" t="s">
        <v>1833</v>
      </c>
      <c r="M11" s="221">
        <f>M10/18</f>
        <v>51.927546296296292</v>
      </c>
      <c r="N11" s="222"/>
      <c r="O11" s="223"/>
      <c r="P11" s="223"/>
      <c r="Q11" s="223"/>
      <c r="R11" s="223"/>
      <c r="S11" s="228"/>
      <c r="T11" s="88"/>
      <c r="U11" s="88"/>
      <c r="V11" s="88"/>
    </row>
    <row r="12" spans="1:22">
      <c r="A12" s="219" t="s">
        <v>1834</v>
      </c>
      <c r="B12" s="95" t="s">
        <v>1813</v>
      </c>
      <c r="C12" s="95" t="s">
        <v>43</v>
      </c>
      <c r="D12" s="95" t="s">
        <v>1832</v>
      </c>
      <c r="E12" s="95">
        <v>126</v>
      </c>
      <c r="F12" s="201"/>
      <c r="G12" s="201">
        <f>F12*E12</f>
        <v>0</v>
      </c>
      <c r="K12" s="88"/>
      <c r="L12" s="232" t="s">
        <v>1835</v>
      </c>
      <c r="M12" s="233">
        <f>M11/8</f>
        <v>6.4909432870370365</v>
      </c>
      <c r="N12" s="234"/>
      <c r="O12" s="235"/>
      <c r="P12" s="235"/>
      <c r="Q12" s="235"/>
      <c r="R12" s="235"/>
      <c r="S12" s="236"/>
      <c r="T12" s="88"/>
      <c r="U12" s="88"/>
      <c r="V12" s="88"/>
    </row>
    <row r="13" spans="1:22">
      <c r="A13" s="184" t="s">
        <v>32</v>
      </c>
      <c r="B13" s="184"/>
      <c r="C13" s="184"/>
      <c r="D13" s="184"/>
      <c r="E13" s="184"/>
      <c r="F13" s="184"/>
      <c r="G13" s="164">
        <f>SUM(G11:G12)</f>
        <v>0</v>
      </c>
      <c r="K13" s="88"/>
      <c r="T13" s="88"/>
      <c r="U13" s="88"/>
      <c r="V13" s="88"/>
    </row>
    <row r="14" spans="1:22">
      <c r="A14" s="184" t="s">
        <v>1824</v>
      </c>
      <c r="B14" s="184"/>
      <c r="C14" s="184"/>
      <c r="D14" s="184"/>
      <c r="E14" s="184"/>
      <c r="F14" s="184"/>
      <c r="G14" s="173" t="s">
        <v>342</v>
      </c>
      <c r="K14" s="88"/>
      <c r="T14" s="88"/>
      <c r="U14" s="88"/>
      <c r="V14" s="88"/>
    </row>
    <row r="15" spans="1:22">
      <c r="A15" s="229"/>
      <c r="B15" s="229"/>
      <c r="C15" s="229"/>
      <c r="D15" s="229"/>
      <c r="E15" s="229"/>
      <c r="F15" s="229"/>
      <c r="G15" s="229"/>
      <c r="K15" s="88"/>
      <c r="T15" s="88"/>
      <c r="U15" s="88"/>
      <c r="V15" s="88"/>
    </row>
    <row r="16" spans="1:22">
      <c r="K16" s="88"/>
      <c r="T16" s="88"/>
      <c r="U16" s="88"/>
      <c r="V16" s="88"/>
    </row>
    <row r="17" spans="1:22">
      <c r="A17" s="87" t="s">
        <v>1836</v>
      </c>
      <c r="B17" s="211" t="s">
        <v>1805</v>
      </c>
      <c r="C17" s="211"/>
      <c r="D17" s="211"/>
      <c r="E17" s="211"/>
      <c r="F17" s="211"/>
      <c r="G17" s="211"/>
      <c r="K17" s="88"/>
      <c r="T17" s="88"/>
      <c r="U17" s="88"/>
      <c r="V17" s="88"/>
    </row>
    <row r="18" spans="1:22">
      <c r="A18" s="174" t="s">
        <v>1</v>
      </c>
      <c r="B18" s="174" t="s">
        <v>33</v>
      </c>
      <c r="C18" s="173" t="s">
        <v>34</v>
      </c>
      <c r="D18" s="173" t="s">
        <v>35</v>
      </c>
      <c r="E18" s="194" t="s">
        <v>36</v>
      </c>
      <c r="F18" s="194" t="s">
        <v>1806</v>
      </c>
      <c r="G18" s="8" t="s">
        <v>32</v>
      </c>
      <c r="K18" s="88"/>
      <c r="T18" s="88"/>
      <c r="U18" s="88"/>
      <c r="V18" s="88"/>
    </row>
    <row r="19" spans="1:22">
      <c r="A19" s="219" t="s">
        <v>1837</v>
      </c>
      <c r="B19" s="95" t="s">
        <v>1813</v>
      </c>
      <c r="C19" s="95" t="s">
        <v>1804</v>
      </c>
      <c r="D19" s="95"/>
      <c r="E19" s="95">
        <v>50</v>
      </c>
      <c r="F19" s="237"/>
      <c r="G19" s="201">
        <f>F19*E19</f>
        <v>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>
      <c r="A20" s="219" t="s">
        <v>1838</v>
      </c>
      <c r="B20" s="95" t="s">
        <v>1813</v>
      </c>
      <c r="C20" s="95" t="s">
        <v>1804</v>
      </c>
      <c r="D20" s="95"/>
      <c r="E20" s="95">
        <v>126</v>
      </c>
      <c r="F20" s="201"/>
      <c r="G20" s="201">
        <f>F20*E20</f>
        <v>0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spans="1:22">
      <c r="A21" s="184" t="s">
        <v>32</v>
      </c>
      <c r="B21" s="184"/>
      <c r="C21" s="184"/>
      <c r="D21" s="184"/>
      <c r="E21" s="184"/>
      <c r="F21" s="184"/>
      <c r="G21" s="164">
        <f>SUM(G19:G20)</f>
        <v>0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>
      <c r="A22" s="184" t="s">
        <v>1824</v>
      </c>
      <c r="B22" s="184"/>
      <c r="C22" s="184"/>
      <c r="D22" s="184"/>
      <c r="E22" s="184"/>
      <c r="F22" s="184"/>
      <c r="G22" s="173" t="s">
        <v>342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1:22">
      <c r="A23" s="229"/>
      <c r="B23" s="229"/>
      <c r="C23" s="229"/>
      <c r="D23" s="229"/>
      <c r="E23" s="229"/>
      <c r="F23" s="229"/>
      <c r="G23" s="229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pans="1:22"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pans="1:22">
      <c r="A25" s="87" t="s">
        <v>1836</v>
      </c>
      <c r="B25" s="211" t="s">
        <v>1805</v>
      </c>
      <c r="C25" s="211"/>
      <c r="D25" s="211"/>
      <c r="E25" s="211"/>
      <c r="F25" s="211"/>
      <c r="G25" s="211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pans="1:22">
      <c r="A26" s="174" t="s">
        <v>1</v>
      </c>
      <c r="B26" s="174" t="s">
        <v>33</v>
      </c>
      <c r="C26" s="173" t="s">
        <v>34</v>
      </c>
      <c r="D26" s="173" t="s">
        <v>35</v>
      </c>
      <c r="E26" s="194" t="s">
        <v>36</v>
      </c>
      <c r="F26" s="194" t="s">
        <v>1806</v>
      </c>
      <c r="G26" s="8" t="s">
        <v>32</v>
      </c>
    </row>
    <row r="27" spans="1:22">
      <c r="A27" s="219" t="s">
        <v>1837</v>
      </c>
      <c r="B27" s="95" t="s">
        <v>1813</v>
      </c>
      <c r="C27" s="95" t="s">
        <v>1804</v>
      </c>
      <c r="D27" s="91">
        <v>10001</v>
      </c>
      <c r="E27" s="95">
        <v>50</v>
      </c>
      <c r="F27" s="237"/>
      <c r="G27" s="201">
        <f>F27*E27</f>
        <v>0</v>
      </c>
    </row>
    <row r="28" spans="1:22">
      <c r="A28" s="219" t="s">
        <v>1838</v>
      </c>
      <c r="B28" s="95" t="s">
        <v>1813</v>
      </c>
      <c r="C28" s="95" t="s">
        <v>1804</v>
      </c>
      <c r="D28" s="91">
        <v>10002</v>
      </c>
      <c r="E28" s="95">
        <v>126</v>
      </c>
      <c r="F28" s="201"/>
      <c r="G28" s="201">
        <f>F28*E28</f>
        <v>0</v>
      </c>
    </row>
    <row r="29" spans="1:22">
      <c r="A29" s="184" t="s">
        <v>32</v>
      </c>
      <c r="B29" s="184"/>
      <c r="C29" s="184"/>
      <c r="D29" s="184"/>
      <c r="E29" s="184"/>
      <c r="F29" s="184"/>
      <c r="G29" s="164">
        <f>SUM(G27:G28)</f>
        <v>0</v>
      </c>
    </row>
    <row r="30" spans="1:22">
      <c r="A30" s="184" t="s">
        <v>1824</v>
      </c>
      <c r="B30" s="184"/>
      <c r="C30" s="184"/>
      <c r="D30" s="184"/>
      <c r="E30" s="184"/>
      <c r="F30" s="184"/>
      <c r="G30" s="173" t="s">
        <v>342</v>
      </c>
    </row>
    <row r="31" spans="1:22">
      <c r="A31" s="229"/>
      <c r="B31" s="229"/>
      <c r="C31" s="229"/>
      <c r="D31" s="229"/>
      <c r="E31" s="229"/>
      <c r="F31" s="229"/>
      <c r="G31" s="229"/>
    </row>
    <row r="33" spans="1:7" ht="35.25" customHeight="1">
      <c r="A33" s="87" t="s">
        <v>180</v>
      </c>
      <c r="B33" s="238" t="s">
        <v>1839</v>
      </c>
      <c r="C33" s="238"/>
      <c r="D33" s="238"/>
      <c r="E33" s="238"/>
      <c r="F33" s="238"/>
      <c r="G33" s="238"/>
    </row>
    <row r="34" spans="1:7">
      <c r="A34" s="174" t="s">
        <v>1</v>
      </c>
      <c r="B34" s="174" t="s">
        <v>33</v>
      </c>
      <c r="C34" s="173" t="s">
        <v>34</v>
      </c>
      <c r="D34" s="173" t="s">
        <v>35</v>
      </c>
      <c r="E34" s="194" t="s">
        <v>36</v>
      </c>
      <c r="F34" s="194" t="s">
        <v>1806</v>
      </c>
      <c r="G34" s="8" t="s">
        <v>32</v>
      </c>
    </row>
    <row r="35" spans="1:7">
      <c r="A35" s="9" t="s">
        <v>1840</v>
      </c>
      <c r="B35" s="10" t="s">
        <v>147</v>
      </c>
      <c r="C35" s="11" t="s">
        <v>116</v>
      </c>
      <c r="D35" s="11">
        <v>100101</v>
      </c>
      <c r="E35" s="16">
        <v>1</v>
      </c>
      <c r="F35" s="12"/>
      <c r="G35" s="13">
        <f>F35*E35</f>
        <v>0</v>
      </c>
    </row>
    <row r="36" spans="1:7">
      <c r="A36" s="9" t="s">
        <v>1841</v>
      </c>
      <c r="B36" s="10" t="s">
        <v>147</v>
      </c>
      <c r="C36" s="11" t="s">
        <v>116</v>
      </c>
      <c r="D36" s="11">
        <v>40803</v>
      </c>
      <c r="E36" s="16">
        <v>1</v>
      </c>
      <c r="F36" s="12"/>
      <c r="G36" s="13">
        <f>F36*E36</f>
        <v>0</v>
      </c>
    </row>
    <row r="37" spans="1:7">
      <c r="A37" s="9" t="s">
        <v>1842</v>
      </c>
      <c r="B37" s="10" t="s">
        <v>622</v>
      </c>
      <c r="C37" s="11" t="s">
        <v>116</v>
      </c>
      <c r="D37" s="11">
        <v>40806</v>
      </c>
      <c r="E37" s="16">
        <v>1</v>
      </c>
      <c r="F37" s="12"/>
      <c r="G37" s="13">
        <f>F37*E37</f>
        <v>0</v>
      </c>
    </row>
    <row r="38" spans="1:7">
      <c r="A38" s="184" t="s">
        <v>32</v>
      </c>
      <c r="B38" s="184"/>
      <c r="C38" s="184"/>
      <c r="D38" s="184"/>
      <c r="E38" s="184"/>
      <c r="F38" s="184"/>
      <c r="G38" s="164">
        <f>SUM(G35:G37)</f>
        <v>0</v>
      </c>
    </row>
    <row r="39" spans="1:7">
      <c r="A39" s="184" t="s">
        <v>1824</v>
      </c>
      <c r="B39" s="184"/>
      <c r="C39" s="184"/>
      <c r="D39" s="184"/>
      <c r="E39" s="184"/>
      <c r="F39" s="184"/>
      <c r="G39" s="173" t="s">
        <v>1843</v>
      </c>
    </row>
    <row r="40" spans="1:7">
      <c r="A40" s="229"/>
      <c r="B40" s="229"/>
      <c r="C40" s="229"/>
      <c r="D40" s="229"/>
      <c r="E40" s="229"/>
      <c r="F40" s="229"/>
      <c r="G40" s="229"/>
    </row>
    <row r="42" spans="1:7">
      <c r="A42" s="87" t="s">
        <v>193</v>
      </c>
      <c r="B42" s="238" t="s">
        <v>1844</v>
      </c>
      <c r="C42" s="238"/>
      <c r="D42" s="238"/>
      <c r="E42" s="238"/>
      <c r="F42" s="238"/>
      <c r="G42" s="238"/>
    </row>
    <row r="43" spans="1:7">
      <c r="A43" s="174" t="s">
        <v>1</v>
      </c>
      <c r="B43" s="174" t="s">
        <v>33</v>
      </c>
      <c r="C43" s="173" t="s">
        <v>34</v>
      </c>
      <c r="D43" s="173" t="s">
        <v>35</v>
      </c>
      <c r="E43" s="194" t="s">
        <v>36</v>
      </c>
      <c r="F43" s="194" t="s">
        <v>1806</v>
      </c>
      <c r="G43" s="8" t="s">
        <v>32</v>
      </c>
    </row>
    <row r="44" spans="1:7">
      <c r="A44" s="9" t="s">
        <v>1845</v>
      </c>
      <c r="B44" s="10" t="s">
        <v>86</v>
      </c>
      <c r="C44" s="11" t="s">
        <v>116</v>
      </c>
      <c r="D44" s="11">
        <v>100112</v>
      </c>
      <c r="E44" s="16">
        <v>1</v>
      </c>
      <c r="F44" s="14"/>
      <c r="G44" s="13">
        <f t="shared" ref="G44:G55" si="0">F44*E44</f>
        <v>0</v>
      </c>
    </row>
    <row r="45" spans="1:7" ht="30">
      <c r="A45" s="15" t="s">
        <v>1846</v>
      </c>
      <c r="B45" s="10" t="s">
        <v>133</v>
      </c>
      <c r="C45" s="11" t="s">
        <v>116</v>
      </c>
      <c r="D45" s="11">
        <v>100102</v>
      </c>
      <c r="E45" s="16">
        <v>1</v>
      </c>
      <c r="F45" s="14"/>
      <c r="G45" s="13">
        <f t="shared" si="0"/>
        <v>0</v>
      </c>
    </row>
    <row r="46" spans="1:7" s="239" customFormat="1" ht="30">
      <c r="A46" s="15" t="s">
        <v>1847</v>
      </c>
      <c r="B46" s="12" t="s">
        <v>147</v>
      </c>
      <c r="C46" s="16" t="s">
        <v>116</v>
      </c>
      <c r="D46" s="16">
        <v>40109</v>
      </c>
      <c r="E46" s="16">
        <v>1</v>
      </c>
      <c r="F46" s="12"/>
      <c r="G46" s="13">
        <f t="shared" si="0"/>
        <v>0</v>
      </c>
    </row>
    <row r="47" spans="1:7" s="239" customFormat="1">
      <c r="A47" s="9" t="s">
        <v>1841</v>
      </c>
      <c r="B47" s="10" t="s">
        <v>147</v>
      </c>
      <c r="C47" s="11" t="s">
        <v>116</v>
      </c>
      <c r="D47" s="11">
        <v>40803</v>
      </c>
      <c r="E47" s="16">
        <v>1</v>
      </c>
      <c r="F47" s="12"/>
      <c r="G47" s="13">
        <f t="shared" si="0"/>
        <v>0</v>
      </c>
    </row>
    <row r="48" spans="1:7" s="239" customFormat="1">
      <c r="A48" s="9" t="s">
        <v>1842</v>
      </c>
      <c r="B48" s="10" t="s">
        <v>622</v>
      </c>
      <c r="C48" s="11" t="s">
        <v>116</v>
      </c>
      <c r="D48" s="11">
        <v>40806</v>
      </c>
      <c r="E48" s="16">
        <v>1</v>
      </c>
      <c r="F48" s="12"/>
      <c r="G48" s="13">
        <f t="shared" si="0"/>
        <v>0</v>
      </c>
    </row>
    <row r="49" spans="1:7">
      <c r="A49" s="9" t="s">
        <v>1848</v>
      </c>
      <c r="B49" s="10" t="s">
        <v>86</v>
      </c>
      <c r="C49" s="11" t="s">
        <v>116</v>
      </c>
      <c r="D49" s="11">
        <v>90103</v>
      </c>
      <c r="E49" s="16">
        <v>1</v>
      </c>
      <c r="F49" s="12"/>
      <c r="G49" s="13">
        <f t="shared" si="0"/>
        <v>0</v>
      </c>
    </row>
    <row r="50" spans="1:7">
      <c r="A50" s="9" t="s">
        <v>1849</v>
      </c>
      <c r="B50" s="10" t="s">
        <v>1850</v>
      </c>
      <c r="C50" s="11" t="s">
        <v>116</v>
      </c>
      <c r="D50" s="11">
        <v>913101</v>
      </c>
      <c r="E50" s="16">
        <v>1</v>
      </c>
      <c r="F50" s="12"/>
      <c r="G50" s="13">
        <f t="shared" si="0"/>
        <v>0</v>
      </c>
    </row>
    <row r="51" spans="1:7">
      <c r="A51" s="9" t="s">
        <v>1851</v>
      </c>
      <c r="B51" s="10" t="s">
        <v>160</v>
      </c>
      <c r="C51" s="11" t="s">
        <v>116</v>
      </c>
      <c r="D51" s="11">
        <v>913102</v>
      </c>
      <c r="E51" s="16">
        <v>1</v>
      </c>
      <c r="F51" s="12"/>
      <c r="G51" s="13">
        <f t="shared" si="0"/>
        <v>0</v>
      </c>
    </row>
    <row r="52" spans="1:7">
      <c r="A52" s="9" t="s">
        <v>1852</v>
      </c>
      <c r="B52" s="10" t="s">
        <v>86</v>
      </c>
      <c r="C52" s="11" t="s">
        <v>116</v>
      </c>
      <c r="D52" s="11">
        <v>140109</v>
      </c>
      <c r="E52" s="16">
        <v>1</v>
      </c>
      <c r="F52" s="12"/>
      <c r="G52" s="13">
        <f t="shared" si="0"/>
        <v>0</v>
      </c>
    </row>
    <row r="53" spans="1:7">
      <c r="A53" s="9" t="s">
        <v>1853</v>
      </c>
      <c r="B53" s="10" t="s">
        <v>147</v>
      </c>
      <c r="C53" s="11" t="s">
        <v>116</v>
      </c>
      <c r="D53" s="11">
        <v>40801</v>
      </c>
      <c r="E53" s="16">
        <v>1</v>
      </c>
      <c r="F53" s="12"/>
      <c r="G53" s="13">
        <f t="shared" si="0"/>
        <v>0</v>
      </c>
    </row>
    <row r="54" spans="1:7">
      <c r="A54" s="9" t="s">
        <v>1854</v>
      </c>
      <c r="B54" s="10" t="s">
        <v>622</v>
      </c>
      <c r="C54" s="11" t="s">
        <v>116</v>
      </c>
      <c r="D54" s="11">
        <v>40804</v>
      </c>
      <c r="E54" s="16">
        <v>1</v>
      </c>
      <c r="F54" s="14"/>
      <c r="G54" s="13">
        <f t="shared" si="0"/>
        <v>0</v>
      </c>
    </row>
    <row r="55" spans="1:7" ht="30">
      <c r="A55" s="15" t="s">
        <v>616</v>
      </c>
      <c r="B55" s="10" t="s">
        <v>147</v>
      </c>
      <c r="C55" s="11" t="s">
        <v>116</v>
      </c>
      <c r="D55" s="11">
        <v>40601</v>
      </c>
      <c r="E55" s="16">
        <v>1</v>
      </c>
      <c r="F55" s="17"/>
      <c r="G55" s="13">
        <f t="shared" si="0"/>
        <v>0</v>
      </c>
    </row>
    <row r="56" spans="1:7">
      <c r="A56" s="184" t="s">
        <v>32</v>
      </c>
      <c r="B56" s="184"/>
      <c r="C56" s="184"/>
      <c r="D56" s="184"/>
      <c r="E56" s="184"/>
      <c r="F56" s="184"/>
      <c r="G56" s="164">
        <f>SUM(G44:G55)</f>
        <v>0</v>
      </c>
    </row>
    <row r="57" spans="1:7">
      <c r="A57" s="184" t="s">
        <v>1824</v>
      </c>
      <c r="B57" s="184"/>
      <c r="C57" s="184"/>
      <c r="D57" s="184"/>
      <c r="E57" s="184"/>
      <c r="F57" s="184"/>
      <c r="G57" s="173" t="s">
        <v>1843</v>
      </c>
    </row>
    <row r="60" spans="1:7">
      <c r="A60" s="87" t="s">
        <v>1855</v>
      </c>
      <c r="B60" s="238" t="s">
        <v>1856</v>
      </c>
      <c r="C60" s="238"/>
      <c r="D60" s="238"/>
      <c r="E60" s="238"/>
      <c r="F60" s="238"/>
      <c r="G60" s="238"/>
    </row>
    <row r="61" spans="1:7">
      <c r="A61" s="174" t="s">
        <v>1</v>
      </c>
      <c r="B61" s="174" t="s">
        <v>33</v>
      </c>
      <c r="C61" s="173" t="s">
        <v>34</v>
      </c>
      <c r="D61" s="173" t="s">
        <v>35</v>
      </c>
      <c r="E61" s="194" t="s">
        <v>36</v>
      </c>
      <c r="F61" s="194" t="s">
        <v>1806</v>
      </c>
      <c r="G61" s="8" t="s">
        <v>32</v>
      </c>
    </row>
    <row r="62" spans="1:7">
      <c r="A62" s="9" t="s">
        <v>1845</v>
      </c>
      <c r="B62" s="10" t="s">
        <v>86</v>
      </c>
      <c r="C62" s="11" t="s">
        <v>116</v>
      </c>
      <c r="D62" s="11">
        <v>100112</v>
      </c>
      <c r="E62" s="16">
        <v>1</v>
      </c>
      <c r="F62" s="14"/>
      <c r="G62" s="13">
        <f t="shared" ref="G62:G73" si="1">F62*E62</f>
        <v>0</v>
      </c>
    </row>
    <row r="63" spans="1:7" ht="30">
      <c r="A63" s="15" t="s">
        <v>1846</v>
      </c>
      <c r="B63" s="10" t="s">
        <v>133</v>
      </c>
      <c r="C63" s="11" t="s">
        <v>116</v>
      </c>
      <c r="D63" s="11">
        <v>100102</v>
      </c>
      <c r="E63" s="16">
        <v>1</v>
      </c>
      <c r="F63" s="14"/>
      <c r="G63" s="13">
        <f t="shared" si="1"/>
        <v>0</v>
      </c>
    </row>
    <row r="64" spans="1:7" ht="30">
      <c r="A64" s="15" t="s">
        <v>1847</v>
      </c>
      <c r="B64" s="12" t="s">
        <v>147</v>
      </c>
      <c r="C64" s="16" t="s">
        <v>116</v>
      </c>
      <c r="D64" s="16">
        <v>40109</v>
      </c>
      <c r="E64" s="16">
        <v>1</v>
      </c>
      <c r="F64" s="12"/>
      <c r="G64" s="13">
        <f t="shared" si="1"/>
        <v>0</v>
      </c>
    </row>
    <row r="65" spans="1:7">
      <c r="A65" s="9" t="s">
        <v>1841</v>
      </c>
      <c r="B65" s="10" t="s">
        <v>147</v>
      </c>
      <c r="C65" s="11" t="s">
        <v>116</v>
      </c>
      <c r="D65" s="11">
        <v>40803</v>
      </c>
      <c r="E65" s="16">
        <v>1</v>
      </c>
      <c r="F65" s="12"/>
      <c r="G65" s="13">
        <f t="shared" si="1"/>
        <v>0</v>
      </c>
    </row>
    <row r="66" spans="1:7">
      <c r="A66" s="9" t="s">
        <v>1842</v>
      </c>
      <c r="B66" s="10" t="s">
        <v>622</v>
      </c>
      <c r="C66" s="11" t="s">
        <v>116</v>
      </c>
      <c r="D66" s="11">
        <v>40806</v>
      </c>
      <c r="E66" s="16">
        <v>1</v>
      </c>
      <c r="F66" s="12"/>
      <c r="G66" s="13">
        <f t="shared" si="1"/>
        <v>0</v>
      </c>
    </row>
    <row r="67" spans="1:7">
      <c r="A67" s="9" t="s">
        <v>1849</v>
      </c>
      <c r="B67" s="10" t="s">
        <v>1850</v>
      </c>
      <c r="C67" s="11" t="s">
        <v>116</v>
      </c>
      <c r="D67" s="11">
        <v>913101</v>
      </c>
      <c r="E67" s="16">
        <v>1</v>
      </c>
      <c r="F67" s="12"/>
      <c r="G67" s="13">
        <f t="shared" si="1"/>
        <v>0</v>
      </c>
    </row>
    <row r="68" spans="1:7">
      <c r="A68" s="9" t="s">
        <v>1851</v>
      </c>
      <c r="B68" s="10" t="s">
        <v>160</v>
      </c>
      <c r="C68" s="11" t="s">
        <v>116</v>
      </c>
      <c r="D68" s="11">
        <v>913102</v>
      </c>
      <c r="E68" s="16">
        <v>1</v>
      </c>
      <c r="F68" s="12"/>
      <c r="G68" s="13">
        <f t="shared" si="1"/>
        <v>0</v>
      </c>
    </row>
    <row r="69" spans="1:7">
      <c r="A69" s="9" t="s">
        <v>1848</v>
      </c>
      <c r="B69" s="10" t="s">
        <v>86</v>
      </c>
      <c r="C69" s="11" t="s">
        <v>116</v>
      </c>
      <c r="D69" s="11">
        <v>90103</v>
      </c>
      <c r="E69" s="16">
        <v>1</v>
      </c>
      <c r="F69" s="12"/>
      <c r="G69" s="13">
        <f t="shared" si="1"/>
        <v>0</v>
      </c>
    </row>
    <row r="70" spans="1:7">
      <c r="A70" s="9" t="s">
        <v>1857</v>
      </c>
      <c r="B70" s="10" t="s">
        <v>86</v>
      </c>
      <c r="C70" s="11" t="s">
        <v>116</v>
      </c>
      <c r="D70" s="11">
        <v>14304</v>
      </c>
      <c r="E70" s="16">
        <v>1</v>
      </c>
      <c r="F70" s="12"/>
      <c r="G70" s="13">
        <f t="shared" si="1"/>
        <v>0</v>
      </c>
    </row>
    <row r="71" spans="1:7">
      <c r="A71" s="9" t="s">
        <v>1853</v>
      </c>
      <c r="B71" s="10" t="s">
        <v>147</v>
      </c>
      <c r="C71" s="11" t="s">
        <v>116</v>
      </c>
      <c r="D71" s="11">
        <v>40801</v>
      </c>
      <c r="E71" s="16">
        <v>1</v>
      </c>
      <c r="F71" s="12"/>
      <c r="G71" s="13">
        <f t="shared" si="1"/>
        <v>0</v>
      </c>
    </row>
    <row r="72" spans="1:7">
      <c r="A72" s="9" t="s">
        <v>1854</v>
      </c>
      <c r="B72" s="10" t="s">
        <v>622</v>
      </c>
      <c r="C72" s="11" t="s">
        <v>116</v>
      </c>
      <c r="D72" s="11">
        <v>40804</v>
      </c>
      <c r="E72" s="16">
        <v>1</v>
      </c>
      <c r="F72" s="14"/>
      <c r="G72" s="13">
        <f t="shared" si="1"/>
        <v>0</v>
      </c>
    </row>
    <row r="73" spans="1:7" ht="30">
      <c r="A73" s="15" t="s">
        <v>616</v>
      </c>
      <c r="B73" s="10" t="s">
        <v>147</v>
      </c>
      <c r="C73" s="11" t="s">
        <v>116</v>
      </c>
      <c r="D73" s="11">
        <v>40601</v>
      </c>
      <c r="E73" s="16">
        <v>1</v>
      </c>
      <c r="F73" s="17"/>
      <c r="G73" s="13">
        <f t="shared" si="1"/>
        <v>0</v>
      </c>
    </row>
    <row r="74" spans="1:7">
      <c r="A74" s="184" t="s">
        <v>32</v>
      </c>
      <c r="B74" s="184"/>
      <c r="C74" s="184"/>
      <c r="D74" s="184"/>
      <c r="E74" s="184"/>
      <c r="F74" s="184"/>
      <c r="G74" s="164">
        <f>SUM(G62:G73)</f>
        <v>0</v>
      </c>
    </row>
    <row r="75" spans="1:7">
      <c r="A75" s="184" t="s">
        <v>1824</v>
      </c>
      <c r="B75" s="184"/>
      <c r="C75" s="184"/>
      <c r="D75" s="184"/>
      <c r="E75" s="184"/>
      <c r="F75" s="184"/>
      <c r="G75" s="173" t="s">
        <v>1843</v>
      </c>
    </row>
    <row r="77" spans="1:7">
      <c r="A77" s="87" t="s">
        <v>196</v>
      </c>
      <c r="B77" s="238" t="s">
        <v>1858</v>
      </c>
      <c r="C77" s="238"/>
      <c r="D77" s="238"/>
      <c r="E77" s="238"/>
      <c r="F77" s="238"/>
      <c r="G77" s="238"/>
    </row>
    <row r="78" spans="1:7">
      <c r="A78" s="174" t="s">
        <v>1</v>
      </c>
      <c r="B78" s="174" t="s">
        <v>33</v>
      </c>
      <c r="C78" s="173" t="s">
        <v>34</v>
      </c>
      <c r="D78" s="173" t="s">
        <v>35</v>
      </c>
      <c r="E78" s="194" t="s">
        <v>36</v>
      </c>
      <c r="F78" s="194" t="s">
        <v>1806</v>
      </c>
      <c r="G78" s="8" t="s">
        <v>32</v>
      </c>
    </row>
    <row r="79" spans="1:7">
      <c r="A79" s="9" t="s">
        <v>1859</v>
      </c>
      <c r="B79" s="10" t="s">
        <v>33</v>
      </c>
      <c r="C79" s="11" t="s">
        <v>116</v>
      </c>
      <c r="D79" s="11">
        <v>110104</v>
      </c>
      <c r="E79" s="16">
        <v>1</v>
      </c>
      <c r="F79" s="14"/>
      <c r="G79" s="13">
        <f>F79*E79</f>
        <v>0</v>
      </c>
    </row>
    <row r="80" spans="1:7">
      <c r="A80" s="15" t="s">
        <v>1860</v>
      </c>
      <c r="B80" s="10" t="s">
        <v>33</v>
      </c>
      <c r="C80" s="11" t="s">
        <v>71</v>
      </c>
      <c r="D80" s="11">
        <v>1</v>
      </c>
      <c r="E80" s="16">
        <v>1</v>
      </c>
      <c r="F80" s="14"/>
      <c r="G80" s="13">
        <f>F80*E80</f>
        <v>0</v>
      </c>
    </row>
    <row r="81" spans="1:7">
      <c r="A81" s="15" t="s">
        <v>1861</v>
      </c>
      <c r="B81" s="10" t="s">
        <v>33</v>
      </c>
      <c r="C81" s="11" t="s">
        <v>116</v>
      </c>
      <c r="D81" s="11">
        <v>191001</v>
      </c>
      <c r="E81" s="16">
        <v>1</v>
      </c>
      <c r="F81" s="14"/>
      <c r="G81" s="13">
        <f>F81*E81</f>
        <v>0</v>
      </c>
    </row>
    <row r="82" spans="1:7">
      <c r="A82" s="184" t="s">
        <v>32</v>
      </c>
      <c r="B82" s="184"/>
      <c r="C82" s="184"/>
      <c r="D82" s="184"/>
      <c r="E82" s="184"/>
      <c r="F82" s="184"/>
      <c r="G82" s="164">
        <f>SUM(G79:G81)</f>
        <v>0</v>
      </c>
    </row>
    <row r="83" spans="1:7">
      <c r="A83" s="184" t="s">
        <v>1824</v>
      </c>
      <c r="B83" s="184"/>
      <c r="C83" s="184"/>
      <c r="D83" s="184"/>
      <c r="E83" s="184"/>
      <c r="F83" s="184"/>
      <c r="G83" s="173" t="s">
        <v>1843</v>
      </c>
    </row>
    <row r="85" spans="1:7" ht="32.25" customHeight="1">
      <c r="A85" s="87" t="s">
        <v>200</v>
      </c>
      <c r="B85" s="238" t="s">
        <v>1862</v>
      </c>
      <c r="C85" s="238"/>
      <c r="D85" s="238"/>
      <c r="E85" s="238"/>
      <c r="F85" s="238"/>
      <c r="G85" s="238"/>
    </row>
    <row r="86" spans="1:7">
      <c r="A86" s="174" t="s">
        <v>1</v>
      </c>
      <c r="B86" s="174" t="s">
        <v>33</v>
      </c>
      <c r="C86" s="173" t="s">
        <v>34</v>
      </c>
      <c r="D86" s="173" t="s">
        <v>35</v>
      </c>
      <c r="E86" s="194" t="s">
        <v>36</v>
      </c>
      <c r="F86" s="194" t="s">
        <v>1806</v>
      </c>
      <c r="G86" s="8" t="s">
        <v>32</v>
      </c>
    </row>
    <row r="87" spans="1:7" ht="30">
      <c r="A87" s="15" t="s">
        <v>1862</v>
      </c>
      <c r="B87" s="10" t="s">
        <v>33</v>
      </c>
      <c r="C87" s="11" t="s">
        <v>116</v>
      </c>
      <c r="D87" s="11">
        <v>110104</v>
      </c>
      <c r="E87" s="16">
        <v>1</v>
      </c>
      <c r="F87" s="14"/>
      <c r="G87" s="13">
        <f>F87*E87</f>
        <v>0</v>
      </c>
    </row>
    <row r="88" spans="1:7">
      <c r="A88" s="15" t="s">
        <v>1863</v>
      </c>
      <c r="B88" s="10" t="s">
        <v>33</v>
      </c>
      <c r="C88" s="11" t="s">
        <v>71</v>
      </c>
      <c r="D88" s="11">
        <v>2</v>
      </c>
      <c r="E88" s="16">
        <v>1</v>
      </c>
      <c r="F88" s="14"/>
      <c r="G88" s="13">
        <f>F88*E88</f>
        <v>0</v>
      </c>
    </row>
    <row r="89" spans="1:7">
      <c r="A89" s="15" t="s">
        <v>1864</v>
      </c>
      <c r="B89" s="10" t="s">
        <v>33</v>
      </c>
      <c r="C89" s="11" t="s">
        <v>71</v>
      </c>
      <c r="D89" s="11">
        <v>1</v>
      </c>
      <c r="E89" s="16">
        <v>1</v>
      </c>
      <c r="F89" s="14"/>
      <c r="G89" s="13">
        <f>F89*E89</f>
        <v>0</v>
      </c>
    </row>
    <row r="90" spans="1:7">
      <c r="A90" s="15" t="s">
        <v>1861</v>
      </c>
      <c r="B90" s="10" t="s">
        <v>33</v>
      </c>
      <c r="C90" s="11" t="s">
        <v>116</v>
      </c>
      <c r="D90" s="11">
        <v>191001</v>
      </c>
      <c r="E90" s="16">
        <v>1</v>
      </c>
      <c r="F90" s="14"/>
      <c r="G90" s="20">
        <v>5.56</v>
      </c>
    </row>
    <row r="91" spans="1:7">
      <c r="A91" s="184" t="s">
        <v>32</v>
      </c>
      <c r="B91" s="184"/>
      <c r="C91" s="184"/>
      <c r="D91" s="184"/>
      <c r="E91" s="184"/>
      <c r="F91" s="184"/>
      <c r="G91" s="164">
        <f>SUM(G87:G90)</f>
        <v>5.56</v>
      </c>
    </row>
    <row r="92" spans="1:7">
      <c r="A92" s="184" t="s">
        <v>1824</v>
      </c>
      <c r="B92" s="184"/>
      <c r="C92" s="184"/>
      <c r="D92" s="184"/>
      <c r="E92" s="184"/>
      <c r="F92" s="184"/>
      <c r="G92" s="173" t="s">
        <v>1843</v>
      </c>
    </row>
    <row r="94" spans="1:7">
      <c r="A94" s="87" t="s">
        <v>203</v>
      </c>
      <c r="B94" s="238" t="s">
        <v>1865</v>
      </c>
      <c r="C94" s="238"/>
      <c r="D94" s="238"/>
      <c r="E94" s="238"/>
      <c r="F94" s="238"/>
      <c r="G94" s="238"/>
    </row>
    <row r="95" spans="1:7">
      <c r="A95" s="174" t="s">
        <v>1</v>
      </c>
      <c r="B95" s="174" t="s">
        <v>33</v>
      </c>
      <c r="C95" s="173" t="s">
        <v>34</v>
      </c>
      <c r="D95" s="173" t="s">
        <v>35</v>
      </c>
      <c r="E95" s="194" t="s">
        <v>36</v>
      </c>
      <c r="F95" s="194" t="s">
        <v>1806</v>
      </c>
      <c r="G95" s="8" t="s">
        <v>32</v>
      </c>
    </row>
    <row r="96" spans="1:7">
      <c r="A96" s="15" t="s">
        <v>1866</v>
      </c>
      <c r="B96" s="10" t="s">
        <v>33</v>
      </c>
      <c r="C96" s="11" t="s">
        <v>71</v>
      </c>
      <c r="D96" s="11">
        <v>3</v>
      </c>
      <c r="E96" s="16">
        <v>1</v>
      </c>
      <c r="F96" s="14"/>
      <c r="G96" s="13">
        <f>F96*E96</f>
        <v>0</v>
      </c>
    </row>
    <row r="97" spans="1:7">
      <c r="A97" s="15" t="s">
        <v>1861</v>
      </c>
      <c r="B97" s="10" t="s">
        <v>33</v>
      </c>
      <c r="C97" s="11" t="s">
        <v>116</v>
      </c>
      <c r="D97" s="11">
        <v>191001</v>
      </c>
      <c r="E97" s="16">
        <v>1</v>
      </c>
      <c r="F97" s="14"/>
      <c r="G97" s="20">
        <v>5.56</v>
      </c>
    </row>
    <row r="98" spans="1:7">
      <c r="A98" s="184" t="s">
        <v>32</v>
      </c>
      <c r="B98" s="184"/>
      <c r="C98" s="184"/>
      <c r="D98" s="184"/>
      <c r="E98" s="184"/>
      <c r="F98" s="184"/>
      <c r="G98" s="164">
        <f>SUM(G96:G97)</f>
        <v>5.56</v>
      </c>
    </row>
    <row r="99" spans="1:7">
      <c r="A99" s="184" t="s">
        <v>1824</v>
      </c>
      <c r="B99" s="184"/>
      <c r="C99" s="184"/>
      <c r="D99" s="184"/>
      <c r="E99" s="184"/>
      <c r="F99" s="184"/>
      <c r="G99" s="173" t="s">
        <v>1843</v>
      </c>
    </row>
    <row r="101" spans="1:7" ht="30.75" customHeight="1">
      <c r="A101" s="87" t="s">
        <v>210</v>
      </c>
      <c r="B101" s="238" t="s">
        <v>209</v>
      </c>
      <c r="C101" s="238"/>
      <c r="D101" s="238"/>
      <c r="E101" s="238"/>
      <c r="F101" s="238"/>
      <c r="G101" s="238"/>
    </row>
    <row r="102" spans="1:7">
      <c r="A102" s="174" t="s">
        <v>1</v>
      </c>
      <c r="B102" s="174" t="s">
        <v>33</v>
      </c>
      <c r="C102" s="173" t="s">
        <v>34</v>
      </c>
      <c r="D102" s="173" t="s">
        <v>35</v>
      </c>
      <c r="E102" s="194" t="s">
        <v>36</v>
      </c>
      <c r="F102" s="194" t="s">
        <v>1806</v>
      </c>
      <c r="G102" s="8" t="s">
        <v>32</v>
      </c>
    </row>
    <row r="103" spans="1:7">
      <c r="A103" s="15" t="s">
        <v>1867</v>
      </c>
      <c r="B103" s="10" t="s">
        <v>33</v>
      </c>
      <c r="C103" s="11" t="s">
        <v>116</v>
      </c>
      <c r="D103" s="11">
        <v>190320</v>
      </c>
      <c r="E103" s="16">
        <v>1</v>
      </c>
      <c r="F103" s="14">
        <v>320.39</v>
      </c>
      <c r="G103" s="13">
        <f>F103*E103</f>
        <v>320.39</v>
      </c>
    </row>
    <row r="104" spans="1:7">
      <c r="A104" s="15" t="s">
        <v>1861</v>
      </c>
      <c r="B104" s="10" t="s">
        <v>33</v>
      </c>
      <c r="C104" s="11" t="s">
        <v>116</v>
      </c>
      <c r="D104" s="11">
        <v>191001</v>
      </c>
      <c r="E104" s="16">
        <v>1</v>
      </c>
      <c r="F104" s="14">
        <v>5.56</v>
      </c>
      <c r="G104" s="20">
        <f>F104*E104</f>
        <v>5.56</v>
      </c>
    </row>
    <row r="105" spans="1:7">
      <c r="A105" s="15" t="s">
        <v>1868</v>
      </c>
      <c r="B105" s="10" t="s">
        <v>33</v>
      </c>
      <c r="C105" s="11" t="s">
        <v>71</v>
      </c>
      <c r="D105" s="11">
        <v>1</v>
      </c>
      <c r="E105" s="16">
        <v>1</v>
      </c>
      <c r="F105" s="14">
        <v>1499</v>
      </c>
      <c r="G105" s="20">
        <f>F105*E105</f>
        <v>1499</v>
      </c>
    </row>
    <row r="106" spans="1:7">
      <c r="A106" s="184" t="s">
        <v>32</v>
      </c>
      <c r="B106" s="184"/>
      <c r="C106" s="184"/>
      <c r="D106" s="184"/>
      <c r="E106" s="184"/>
      <c r="F106" s="184"/>
      <c r="G106" s="164">
        <f>SUM(G103:G105)</f>
        <v>1824.95</v>
      </c>
    </row>
    <row r="107" spans="1:7">
      <c r="A107" s="184" t="s">
        <v>1824</v>
      </c>
      <c r="B107" s="184"/>
      <c r="C107" s="184"/>
      <c r="D107" s="184"/>
      <c r="E107" s="184"/>
      <c r="F107" s="184"/>
      <c r="G107" s="173" t="s">
        <v>1843</v>
      </c>
    </row>
    <row r="109" spans="1:7" ht="30.75" customHeight="1">
      <c r="A109" s="87" t="s">
        <v>212</v>
      </c>
      <c r="B109" s="238" t="s">
        <v>1869</v>
      </c>
      <c r="C109" s="238"/>
      <c r="D109" s="238"/>
      <c r="E109" s="238"/>
      <c r="F109" s="238"/>
      <c r="G109" s="238"/>
    </row>
    <row r="110" spans="1:7">
      <c r="A110" s="174" t="s">
        <v>1</v>
      </c>
      <c r="B110" s="174" t="s">
        <v>33</v>
      </c>
      <c r="C110" s="173" t="s">
        <v>34</v>
      </c>
      <c r="D110" s="173" t="s">
        <v>35</v>
      </c>
      <c r="E110" s="194" t="s">
        <v>36</v>
      </c>
      <c r="F110" s="194" t="s">
        <v>1806</v>
      </c>
      <c r="G110" s="8" t="s">
        <v>32</v>
      </c>
    </row>
    <row r="111" spans="1:7">
      <c r="A111" s="15" t="s">
        <v>1867</v>
      </c>
      <c r="B111" s="10" t="s">
        <v>33</v>
      </c>
      <c r="C111" s="11" t="s">
        <v>116</v>
      </c>
      <c r="D111" s="11">
        <v>190320</v>
      </c>
      <c r="E111" s="16">
        <v>1</v>
      </c>
      <c r="F111" s="14"/>
      <c r="G111" s="13">
        <f>F111*E111</f>
        <v>0</v>
      </c>
    </row>
    <row r="112" spans="1:7">
      <c r="A112" s="15" t="s">
        <v>1861</v>
      </c>
      <c r="B112" s="10" t="s">
        <v>33</v>
      </c>
      <c r="C112" s="11" t="s">
        <v>116</v>
      </c>
      <c r="D112" s="11">
        <v>191001</v>
      </c>
      <c r="E112" s="16">
        <v>1</v>
      </c>
      <c r="F112" s="14"/>
      <c r="G112" s="20">
        <f>F112*E112</f>
        <v>0</v>
      </c>
    </row>
    <row r="113" spans="1:7">
      <c r="A113" s="15" t="s">
        <v>1864</v>
      </c>
      <c r="B113" s="10" t="s">
        <v>33</v>
      </c>
      <c r="C113" s="11" t="s">
        <v>71</v>
      </c>
      <c r="D113" s="11">
        <v>1</v>
      </c>
      <c r="E113" s="16">
        <v>1</v>
      </c>
      <c r="F113" s="14"/>
      <c r="G113" s="13">
        <f>F113*E113</f>
        <v>0</v>
      </c>
    </row>
    <row r="114" spans="1:7">
      <c r="A114" s="184" t="s">
        <v>32</v>
      </c>
      <c r="B114" s="184"/>
      <c r="C114" s="184"/>
      <c r="D114" s="184"/>
      <c r="E114" s="184"/>
      <c r="F114" s="184"/>
      <c r="G114" s="164">
        <f>SUM(G111:G113)</f>
        <v>0</v>
      </c>
    </row>
    <row r="115" spans="1:7">
      <c r="A115" s="184" t="s">
        <v>1824</v>
      </c>
      <c r="B115" s="184"/>
      <c r="C115" s="184"/>
      <c r="D115" s="184"/>
      <c r="E115" s="184"/>
      <c r="F115" s="184"/>
      <c r="G115" s="173" t="s">
        <v>1843</v>
      </c>
    </row>
    <row r="117" spans="1:7">
      <c r="A117" s="240" t="s">
        <v>247</v>
      </c>
      <c r="B117" s="241" t="s">
        <v>1870</v>
      </c>
      <c r="C117" s="241"/>
      <c r="D117" s="241"/>
      <c r="E117" s="241"/>
      <c r="F117" s="241"/>
      <c r="G117" s="241"/>
    </row>
    <row r="118" spans="1:7">
      <c r="A118" s="175" t="s">
        <v>1</v>
      </c>
      <c r="B118" s="175" t="s">
        <v>33</v>
      </c>
      <c r="C118" s="175" t="s">
        <v>34</v>
      </c>
      <c r="D118" s="175" t="s">
        <v>35</v>
      </c>
      <c r="E118" s="242" t="s">
        <v>36</v>
      </c>
      <c r="F118" s="242" t="s">
        <v>1806</v>
      </c>
      <c r="G118" s="176" t="s">
        <v>32</v>
      </c>
    </row>
    <row r="119" spans="1:7">
      <c r="A119" s="177" t="s">
        <v>1125</v>
      </c>
      <c r="B119" s="178" t="s">
        <v>158</v>
      </c>
      <c r="C119" s="179" t="s">
        <v>116</v>
      </c>
      <c r="D119" s="179">
        <v>100312</v>
      </c>
      <c r="E119" s="180">
        <v>0.7</v>
      </c>
      <c r="F119" s="180"/>
      <c r="G119" s="181">
        <f>F119*E119</f>
        <v>0</v>
      </c>
    </row>
    <row r="120" spans="1:7" ht="30">
      <c r="A120" s="177" t="s">
        <v>1126</v>
      </c>
      <c r="B120" s="178" t="s">
        <v>147</v>
      </c>
      <c r="C120" s="179" t="s">
        <v>116</v>
      </c>
      <c r="D120" s="179">
        <v>100313</v>
      </c>
      <c r="E120" s="180">
        <v>0.7</v>
      </c>
      <c r="F120" s="180"/>
      <c r="G120" s="181">
        <f>F120*E120</f>
        <v>0</v>
      </c>
    </row>
    <row r="121" spans="1:7">
      <c r="A121" s="177" t="s">
        <v>1118</v>
      </c>
      <c r="B121" s="178" t="s">
        <v>133</v>
      </c>
      <c r="C121" s="179" t="s">
        <v>116</v>
      </c>
      <c r="D121" s="179">
        <v>100303</v>
      </c>
      <c r="E121" s="180">
        <v>14.2</v>
      </c>
      <c r="F121" s="180"/>
      <c r="G121" s="181">
        <f>F121*E121</f>
        <v>0</v>
      </c>
    </row>
    <row r="122" spans="1:7" ht="30">
      <c r="A122" s="177" t="s">
        <v>1121</v>
      </c>
      <c r="B122" s="178" t="s">
        <v>160</v>
      </c>
      <c r="C122" s="179" t="s">
        <v>116</v>
      </c>
      <c r="D122" s="179">
        <v>100308</v>
      </c>
      <c r="E122" s="180">
        <v>3</v>
      </c>
      <c r="F122" s="182"/>
      <c r="G122" s="181">
        <f>F122*E122</f>
        <v>0</v>
      </c>
    </row>
    <row r="123" spans="1:7">
      <c r="A123" s="177" t="s">
        <v>1122</v>
      </c>
      <c r="B123" s="183" t="s">
        <v>622</v>
      </c>
      <c r="C123" s="179" t="s">
        <v>116</v>
      </c>
      <c r="D123" s="179">
        <v>100309</v>
      </c>
      <c r="E123" s="180">
        <v>1</v>
      </c>
      <c r="F123" s="182"/>
      <c r="G123" s="181">
        <f>F123*E123</f>
        <v>0</v>
      </c>
    </row>
    <row r="124" spans="1:7">
      <c r="A124" s="243" t="s">
        <v>32</v>
      </c>
      <c r="B124" s="243"/>
      <c r="C124" s="243"/>
      <c r="D124" s="243"/>
      <c r="E124" s="243"/>
      <c r="F124" s="243"/>
      <c r="G124" s="244">
        <f>SUM(G119:G123)</f>
        <v>0</v>
      </c>
    </row>
    <row r="125" spans="1:7">
      <c r="A125" s="243" t="s">
        <v>1824</v>
      </c>
      <c r="B125" s="243"/>
      <c r="C125" s="243"/>
      <c r="D125" s="243"/>
      <c r="E125" s="243"/>
      <c r="F125" s="243"/>
      <c r="G125" s="175" t="s">
        <v>1843</v>
      </c>
    </row>
    <row r="128" spans="1:7">
      <c r="A128" s="87" t="s">
        <v>1871</v>
      </c>
      <c r="B128" s="245" t="s">
        <v>1872</v>
      </c>
      <c r="C128" s="245"/>
      <c r="D128" s="245"/>
      <c r="E128" s="245"/>
      <c r="F128" s="245"/>
      <c r="G128" s="245"/>
    </row>
    <row r="129" spans="1:7">
      <c r="A129" s="174" t="s">
        <v>1</v>
      </c>
      <c r="B129" s="174" t="s">
        <v>33</v>
      </c>
      <c r="C129" s="173" t="s">
        <v>34</v>
      </c>
      <c r="D129" s="173" t="s">
        <v>35</v>
      </c>
      <c r="E129" s="194" t="s">
        <v>36</v>
      </c>
      <c r="F129" s="194" t="s">
        <v>1806</v>
      </c>
      <c r="G129" s="8" t="s">
        <v>32</v>
      </c>
    </row>
    <row r="130" spans="1:7" ht="30">
      <c r="A130" s="15" t="s">
        <v>1014</v>
      </c>
      <c r="B130" s="10" t="s">
        <v>86</v>
      </c>
      <c r="C130" s="11" t="s">
        <v>116</v>
      </c>
      <c r="D130" s="11">
        <v>91406</v>
      </c>
      <c r="E130" s="16">
        <v>1</v>
      </c>
      <c r="F130" s="14"/>
      <c r="G130" s="13">
        <f>F130*E130</f>
        <v>0</v>
      </c>
    </row>
    <row r="131" spans="1:7" ht="30">
      <c r="A131" s="15" t="s">
        <v>1087</v>
      </c>
      <c r="B131" s="10" t="s">
        <v>133</v>
      </c>
      <c r="C131" s="11" t="s">
        <v>116</v>
      </c>
      <c r="D131" s="11">
        <v>100103</v>
      </c>
      <c r="E131" s="16">
        <v>1</v>
      </c>
      <c r="F131" s="14"/>
      <c r="G131" s="13">
        <f t="shared" ref="G131:G132" si="2">F131*E131</f>
        <v>0</v>
      </c>
    </row>
    <row r="132" spans="1:7" ht="30">
      <c r="A132" s="15" t="s">
        <v>602</v>
      </c>
      <c r="B132" s="12" t="s">
        <v>147</v>
      </c>
      <c r="C132" s="16" t="s">
        <v>116</v>
      </c>
      <c r="D132" s="16">
        <v>40303</v>
      </c>
      <c r="E132" s="16">
        <v>1</v>
      </c>
      <c r="F132" s="14"/>
      <c r="G132" s="13">
        <f t="shared" si="2"/>
        <v>0</v>
      </c>
    </row>
    <row r="133" spans="1:7">
      <c r="A133" s="9" t="s">
        <v>628</v>
      </c>
      <c r="B133" s="10" t="s">
        <v>147</v>
      </c>
      <c r="C133" s="11" t="s">
        <v>116</v>
      </c>
      <c r="D133" s="11">
        <v>40803</v>
      </c>
      <c r="E133" s="16">
        <v>0.5</v>
      </c>
      <c r="F133" s="14"/>
      <c r="G133" s="13">
        <f t="shared" ref="G133:G143" si="3">F133*E133</f>
        <v>0</v>
      </c>
    </row>
    <row r="134" spans="1:7">
      <c r="A134" s="9" t="s">
        <v>631</v>
      </c>
      <c r="B134" s="10" t="s">
        <v>622</v>
      </c>
      <c r="C134" s="11" t="s">
        <v>116</v>
      </c>
      <c r="D134" s="11">
        <v>40806</v>
      </c>
      <c r="E134" s="16">
        <v>1.5</v>
      </c>
      <c r="F134" s="14"/>
      <c r="G134" s="13">
        <f t="shared" si="3"/>
        <v>0</v>
      </c>
    </row>
    <row r="135" spans="1:7" ht="30">
      <c r="A135" s="15" t="s">
        <v>946</v>
      </c>
      <c r="B135" s="10" t="s">
        <v>86</v>
      </c>
      <c r="C135" s="11" t="s">
        <v>116</v>
      </c>
      <c r="D135" s="11">
        <v>90505</v>
      </c>
      <c r="E135" s="16">
        <v>1</v>
      </c>
      <c r="F135" s="14"/>
      <c r="G135" s="13">
        <f t="shared" si="3"/>
        <v>0</v>
      </c>
    </row>
    <row r="136" spans="1:7">
      <c r="A136" s="9" t="s">
        <v>1873</v>
      </c>
      <c r="B136" s="10" t="s">
        <v>86</v>
      </c>
      <c r="C136" s="11" t="s">
        <v>71</v>
      </c>
      <c r="D136" s="11" t="s">
        <v>87</v>
      </c>
      <c r="E136" s="16">
        <v>1</v>
      </c>
      <c r="F136" s="14"/>
      <c r="G136" s="13">
        <f t="shared" si="3"/>
        <v>0</v>
      </c>
    </row>
    <row r="137" spans="1:7" ht="30">
      <c r="A137" s="15" t="s">
        <v>616</v>
      </c>
      <c r="B137" s="10" t="s">
        <v>147</v>
      </c>
      <c r="C137" s="11" t="s">
        <v>116</v>
      </c>
      <c r="D137" s="11">
        <v>40601</v>
      </c>
      <c r="E137" s="16">
        <f>0.9-0.03</f>
        <v>0.87</v>
      </c>
      <c r="F137" s="14"/>
      <c r="G137" s="13">
        <f t="shared" si="3"/>
        <v>0</v>
      </c>
    </row>
    <row r="138" spans="1:7">
      <c r="A138" s="9" t="s">
        <v>1102</v>
      </c>
      <c r="B138" s="10" t="s">
        <v>133</v>
      </c>
      <c r="C138" s="11" t="s">
        <v>116</v>
      </c>
      <c r="D138" s="11">
        <v>100204</v>
      </c>
      <c r="E138" s="16">
        <v>0.5</v>
      </c>
      <c r="F138" s="14"/>
      <c r="G138" s="13">
        <f t="shared" si="3"/>
        <v>0</v>
      </c>
    </row>
    <row r="139" spans="1:7">
      <c r="A139" s="15" t="s">
        <v>1101</v>
      </c>
      <c r="B139" s="10" t="s">
        <v>133</v>
      </c>
      <c r="C139" s="11" t="s">
        <v>116</v>
      </c>
      <c r="D139" s="11">
        <v>100203</v>
      </c>
      <c r="E139" s="16">
        <v>1</v>
      </c>
      <c r="F139" s="14"/>
      <c r="G139" s="13">
        <f t="shared" si="3"/>
        <v>0</v>
      </c>
    </row>
    <row r="140" spans="1:7">
      <c r="A140" s="15" t="s">
        <v>725</v>
      </c>
      <c r="B140" s="10" t="s">
        <v>133</v>
      </c>
      <c r="C140" s="11" t="s">
        <v>116</v>
      </c>
      <c r="D140" s="11">
        <v>80401</v>
      </c>
      <c r="E140" s="16">
        <v>0.1</v>
      </c>
      <c r="F140" s="14"/>
      <c r="G140" s="13">
        <f t="shared" si="3"/>
        <v>0</v>
      </c>
    </row>
    <row r="141" spans="1:7">
      <c r="A141" s="15" t="s">
        <v>626</v>
      </c>
      <c r="B141" s="10" t="s">
        <v>147</v>
      </c>
      <c r="C141" s="11" t="s">
        <v>116</v>
      </c>
      <c r="D141" s="11">
        <v>40801</v>
      </c>
      <c r="E141" s="16">
        <v>0.1</v>
      </c>
      <c r="F141" s="14"/>
      <c r="G141" s="13">
        <f t="shared" si="3"/>
        <v>0</v>
      </c>
    </row>
    <row r="142" spans="1:7">
      <c r="A142" s="15" t="s">
        <v>1874</v>
      </c>
      <c r="B142" s="10" t="s">
        <v>622</v>
      </c>
      <c r="C142" s="11" t="s">
        <v>116</v>
      </c>
      <c r="D142" s="11">
        <v>40804</v>
      </c>
      <c r="E142" s="16">
        <v>0.5</v>
      </c>
      <c r="F142" s="14"/>
      <c r="G142" s="13">
        <f t="shared" si="3"/>
        <v>0</v>
      </c>
    </row>
    <row r="143" spans="1:7">
      <c r="A143" s="15" t="s">
        <v>535</v>
      </c>
      <c r="B143" s="10" t="s">
        <v>86</v>
      </c>
      <c r="C143" s="11" t="s">
        <v>116</v>
      </c>
      <c r="D143" s="11">
        <v>20301</v>
      </c>
      <c r="E143" s="16">
        <v>1</v>
      </c>
      <c r="F143" s="14"/>
      <c r="G143" s="13">
        <f t="shared" si="3"/>
        <v>0</v>
      </c>
    </row>
    <row r="144" spans="1:7">
      <c r="A144" s="184" t="s">
        <v>32</v>
      </c>
      <c r="B144" s="184"/>
      <c r="C144" s="184"/>
      <c r="D144" s="184"/>
      <c r="E144" s="184"/>
      <c r="F144" s="184"/>
      <c r="G144" s="164">
        <f>SUM(G130:G143)</f>
        <v>0</v>
      </c>
    </row>
    <row r="145" spans="1:7">
      <c r="A145" s="184" t="s">
        <v>1824</v>
      </c>
      <c r="B145" s="184"/>
      <c r="C145" s="184"/>
      <c r="D145" s="184"/>
      <c r="E145" s="184"/>
      <c r="F145" s="184"/>
      <c r="G145" s="173" t="s">
        <v>1843</v>
      </c>
    </row>
    <row r="147" spans="1:7">
      <c r="A147" s="246" t="s">
        <v>1875</v>
      </c>
      <c r="B147" s="184" t="s">
        <v>1876</v>
      </c>
      <c r="C147" s="184"/>
      <c r="D147" s="184"/>
      <c r="E147" s="184"/>
      <c r="F147" s="184"/>
      <c r="G147" s="184"/>
    </row>
    <row r="148" spans="1:7">
      <c r="A148" s="173" t="s">
        <v>1</v>
      </c>
      <c r="B148" s="173" t="s">
        <v>33</v>
      </c>
      <c r="C148" s="173" t="s">
        <v>34</v>
      </c>
      <c r="D148" s="173" t="s">
        <v>35</v>
      </c>
      <c r="E148" s="173" t="s">
        <v>36</v>
      </c>
      <c r="F148" s="194" t="s">
        <v>1806</v>
      </c>
      <c r="G148" s="173" t="s">
        <v>32</v>
      </c>
    </row>
    <row r="149" spans="1:7" ht="30">
      <c r="A149" s="247" t="s">
        <v>1013</v>
      </c>
      <c r="B149" s="95" t="s">
        <v>86</v>
      </c>
      <c r="C149" s="95" t="s">
        <v>116</v>
      </c>
      <c r="D149" s="95">
        <v>91405</v>
      </c>
      <c r="E149" s="95">
        <v>1</v>
      </c>
      <c r="F149" s="95"/>
      <c r="G149" s="95">
        <f>F149*E149</f>
        <v>0</v>
      </c>
    </row>
    <row r="150" spans="1:7" ht="30">
      <c r="A150" s="247" t="s">
        <v>1087</v>
      </c>
      <c r="B150" s="95" t="s">
        <v>133</v>
      </c>
      <c r="C150" s="95" t="s">
        <v>116</v>
      </c>
      <c r="D150" s="95">
        <v>100103</v>
      </c>
      <c r="E150" s="95">
        <v>1</v>
      </c>
      <c r="F150" s="95"/>
      <c r="G150" s="95">
        <f t="shared" ref="G150:G162" si="4">F150*E150</f>
        <v>0</v>
      </c>
    </row>
    <row r="151" spans="1:7" ht="30">
      <c r="A151" s="247" t="s">
        <v>602</v>
      </c>
      <c r="B151" s="95" t="s">
        <v>147</v>
      </c>
      <c r="C151" s="95" t="s">
        <v>116</v>
      </c>
      <c r="D151" s="95">
        <v>40303</v>
      </c>
      <c r="E151" s="95">
        <v>1</v>
      </c>
      <c r="F151" s="95"/>
      <c r="G151" s="95">
        <f t="shared" si="4"/>
        <v>0</v>
      </c>
    </row>
    <row r="152" spans="1:7">
      <c r="A152" s="247" t="s">
        <v>628</v>
      </c>
      <c r="B152" s="95" t="s">
        <v>147</v>
      </c>
      <c r="C152" s="95" t="s">
        <v>116</v>
      </c>
      <c r="D152" s="95">
        <v>40803</v>
      </c>
      <c r="E152" s="95">
        <v>0.5</v>
      </c>
      <c r="F152" s="95"/>
      <c r="G152" s="95">
        <f t="shared" si="4"/>
        <v>0</v>
      </c>
    </row>
    <row r="153" spans="1:7">
      <c r="A153" s="247" t="s">
        <v>631</v>
      </c>
      <c r="B153" s="95" t="s">
        <v>622</v>
      </c>
      <c r="C153" s="95" t="s">
        <v>116</v>
      </c>
      <c r="D153" s="95">
        <v>40806</v>
      </c>
      <c r="E153" s="95">
        <v>1.5</v>
      </c>
      <c r="F153" s="95"/>
      <c r="G153" s="95">
        <f t="shared" si="4"/>
        <v>0</v>
      </c>
    </row>
    <row r="154" spans="1:7" ht="30">
      <c r="A154" s="247" t="s">
        <v>945</v>
      </c>
      <c r="B154" s="95" t="s">
        <v>86</v>
      </c>
      <c r="C154" s="95" t="s">
        <v>116</v>
      </c>
      <c r="D154" s="95">
        <v>90504</v>
      </c>
      <c r="E154" s="95">
        <v>1</v>
      </c>
      <c r="F154" s="95"/>
      <c r="G154" s="95">
        <f t="shared" si="4"/>
        <v>0</v>
      </c>
    </row>
    <row r="155" spans="1:7">
      <c r="A155" s="247" t="s">
        <v>1873</v>
      </c>
      <c r="B155" s="95" t="s">
        <v>86</v>
      </c>
      <c r="C155" s="95" t="s">
        <v>71</v>
      </c>
      <c r="D155" s="95" t="s">
        <v>87</v>
      </c>
      <c r="E155" s="95">
        <v>1</v>
      </c>
      <c r="F155" s="95"/>
      <c r="G155" s="95">
        <f t="shared" si="4"/>
        <v>0</v>
      </c>
    </row>
    <row r="156" spans="1:7" ht="30">
      <c r="A156" s="247" t="s">
        <v>616</v>
      </c>
      <c r="B156" s="95" t="s">
        <v>147</v>
      </c>
      <c r="C156" s="95" t="s">
        <v>116</v>
      </c>
      <c r="D156" s="95">
        <v>40601</v>
      </c>
      <c r="E156" s="95">
        <v>0.87</v>
      </c>
      <c r="F156" s="248"/>
      <c r="G156" s="95">
        <f t="shared" si="4"/>
        <v>0</v>
      </c>
    </row>
    <row r="157" spans="1:7">
      <c r="A157" s="15" t="s">
        <v>725</v>
      </c>
      <c r="B157" s="10" t="s">
        <v>133</v>
      </c>
      <c r="C157" s="11" t="s">
        <v>116</v>
      </c>
      <c r="D157" s="11">
        <v>80401</v>
      </c>
      <c r="E157" s="16">
        <v>0.1</v>
      </c>
      <c r="F157" s="14"/>
      <c r="G157" s="95">
        <f t="shared" si="4"/>
        <v>0</v>
      </c>
    </row>
    <row r="158" spans="1:7">
      <c r="A158" s="15" t="s">
        <v>626</v>
      </c>
      <c r="B158" s="10" t="s">
        <v>147</v>
      </c>
      <c r="C158" s="11" t="s">
        <v>116</v>
      </c>
      <c r="D158" s="11">
        <v>40801</v>
      </c>
      <c r="E158" s="16">
        <v>0.1</v>
      </c>
      <c r="F158" s="14"/>
      <c r="G158" s="95">
        <f t="shared" si="4"/>
        <v>0</v>
      </c>
    </row>
    <row r="159" spans="1:7">
      <c r="A159" s="15" t="s">
        <v>1874</v>
      </c>
      <c r="B159" s="10" t="s">
        <v>622</v>
      </c>
      <c r="C159" s="11" t="s">
        <v>116</v>
      </c>
      <c r="D159" s="11">
        <v>40804</v>
      </c>
      <c r="E159" s="16">
        <v>0.5</v>
      </c>
      <c r="F159" s="14"/>
      <c r="G159" s="95">
        <f t="shared" si="4"/>
        <v>0</v>
      </c>
    </row>
    <row r="160" spans="1:7">
      <c r="A160" s="247" t="s">
        <v>1102</v>
      </c>
      <c r="B160" s="95" t="s">
        <v>133</v>
      </c>
      <c r="C160" s="95" t="s">
        <v>116</v>
      </c>
      <c r="D160" s="95">
        <v>100204</v>
      </c>
      <c r="E160" s="95">
        <v>0.5</v>
      </c>
      <c r="F160" s="95"/>
      <c r="G160" s="95">
        <f t="shared" si="4"/>
        <v>0</v>
      </c>
    </row>
    <row r="161" spans="1:7">
      <c r="A161" s="247" t="s">
        <v>1101</v>
      </c>
      <c r="B161" s="95" t="s">
        <v>133</v>
      </c>
      <c r="C161" s="95" t="s">
        <v>116</v>
      </c>
      <c r="D161" s="95">
        <v>100203</v>
      </c>
      <c r="E161" s="95">
        <v>1</v>
      </c>
      <c r="F161" s="95"/>
      <c r="G161" s="95">
        <f t="shared" si="4"/>
        <v>0</v>
      </c>
    </row>
    <row r="162" spans="1:7">
      <c r="A162" s="15" t="s">
        <v>535</v>
      </c>
      <c r="B162" s="10" t="s">
        <v>86</v>
      </c>
      <c r="C162" s="11" t="s">
        <v>116</v>
      </c>
      <c r="D162" s="11">
        <v>20301</v>
      </c>
      <c r="E162" s="16">
        <v>1</v>
      </c>
      <c r="F162" s="14"/>
      <c r="G162" s="95">
        <f t="shared" si="4"/>
        <v>0</v>
      </c>
    </row>
    <row r="163" spans="1:7">
      <c r="A163" s="249" t="s">
        <v>32</v>
      </c>
      <c r="B163" s="250"/>
      <c r="C163" s="250"/>
      <c r="D163" s="250"/>
      <c r="E163" s="250"/>
      <c r="F163" s="251"/>
      <c r="G163" s="252">
        <f>SUM(G149:G162)</f>
        <v>0</v>
      </c>
    </row>
    <row r="164" spans="1:7">
      <c r="A164" s="249" t="s">
        <v>1824</v>
      </c>
      <c r="B164" s="250"/>
      <c r="C164" s="250"/>
      <c r="D164" s="250"/>
      <c r="E164" s="250"/>
      <c r="F164" s="251"/>
      <c r="G164" s="95" t="s">
        <v>1843</v>
      </c>
    </row>
    <row r="166" spans="1:7">
      <c r="A166" s="87" t="s">
        <v>1877</v>
      </c>
      <c r="B166" s="184" t="s">
        <v>1878</v>
      </c>
      <c r="C166" s="184"/>
      <c r="D166" s="184"/>
      <c r="E166" s="184"/>
      <c r="F166" s="184"/>
      <c r="G166" s="184"/>
    </row>
    <row r="167" spans="1:7">
      <c r="A167" s="87" t="s">
        <v>1</v>
      </c>
      <c r="B167" s="87" t="s">
        <v>33</v>
      </c>
      <c r="C167" s="87" t="s">
        <v>34</v>
      </c>
      <c r="D167" s="87" t="s">
        <v>35</v>
      </c>
      <c r="E167" s="87" t="s">
        <v>36</v>
      </c>
      <c r="F167" s="194" t="s">
        <v>1806</v>
      </c>
      <c r="G167" s="87" t="s">
        <v>32</v>
      </c>
    </row>
    <row r="168" spans="1:7" ht="30">
      <c r="A168" s="219" t="s">
        <v>1014</v>
      </c>
      <c r="B168" s="95" t="s">
        <v>86</v>
      </c>
      <c r="C168" s="95" t="s">
        <v>116</v>
      </c>
      <c r="D168" s="95">
        <v>91406</v>
      </c>
      <c r="E168" s="95">
        <v>1</v>
      </c>
      <c r="F168" s="95"/>
      <c r="G168" s="95">
        <f t="shared" ref="G168:G181" si="5">F168*E168</f>
        <v>0</v>
      </c>
    </row>
    <row r="169" spans="1:7" ht="30">
      <c r="A169" s="219" t="s">
        <v>1087</v>
      </c>
      <c r="B169" s="95" t="s">
        <v>133</v>
      </c>
      <c r="C169" s="95" t="s">
        <v>116</v>
      </c>
      <c r="D169" s="95">
        <v>100103</v>
      </c>
      <c r="E169" s="95">
        <v>1</v>
      </c>
      <c r="F169" s="95"/>
      <c r="G169" s="95">
        <f t="shared" si="5"/>
        <v>0</v>
      </c>
    </row>
    <row r="170" spans="1:7" ht="30">
      <c r="A170" s="219" t="s">
        <v>602</v>
      </c>
      <c r="B170" s="95" t="s">
        <v>147</v>
      </c>
      <c r="C170" s="95" t="s">
        <v>116</v>
      </c>
      <c r="D170" s="95">
        <v>40303</v>
      </c>
      <c r="E170" s="95">
        <v>1</v>
      </c>
      <c r="F170" s="95"/>
      <c r="G170" s="95">
        <f t="shared" si="5"/>
        <v>0</v>
      </c>
    </row>
    <row r="171" spans="1:7">
      <c r="A171" s="219" t="s">
        <v>628</v>
      </c>
      <c r="B171" s="95" t="s">
        <v>147</v>
      </c>
      <c r="C171" s="95" t="s">
        <v>116</v>
      </c>
      <c r="D171" s="95">
        <v>40803</v>
      </c>
      <c r="E171" s="95">
        <v>0.5</v>
      </c>
      <c r="F171" s="95"/>
      <c r="G171" s="95">
        <f t="shared" si="5"/>
        <v>0</v>
      </c>
    </row>
    <row r="172" spans="1:7">
      <c r="A172" s="219" t="s">
        <v>631</v>
      </c>
      <c r="B172" s="95" t="s">
        <v>622</v>
      </c>
      <c r="C172" s="95" t="s">
        <v>116</v>
      </c>
      <c r="D172" s="95">
        <v>40806</v>
      </c>
      <c r="E172" s="95">
        <v>1.5</v>
      </c>
      <c r="F172" s="95"/>
      <c r="G172" s="95">
        <f t="shared" si="5"/>
        <v>0</v>
      </c>
    </row>
    <row r="173" spans="1:7" ht="30">
      <c r="A173" s="219" t="s">
        <v>946</v>
      </c>
      <c r="B173" s="95" t="s">
        <v>86</v>
      </c>
      <c r="C173" s="95" t="s">
        <v>116</v>
      </c>
      <c r="D173" s="95">
        <v>90505</v>
      </c>
      <c r="E173" s="95">
        <v>1</v>
      </c>
      <c r="F173" s="95"/>
      <c r="G173" s="95">
        <f t="shared" si="5"/>
        <v>0</v>
      </c>
    </row>
    <row r="174" spans="1:7">
      <c r="A174" s="219" t="s">
        <v>1873</v>
      </c>
      <c r="B174" s="95" t="s">
        <v>86</v>
      </c>
      <c r="C174" s="95" t="s">
        <v>71</v>
      </c>
      <c r="D174" s="95" t="s">
        <v>87</v>
      </c>
      <c r="E174" s="95">
        <v>1</v>
      </c>
      <c r="F174" s="95"/>
      <c r="G174" s="95">
        <f t="shared" si="5"/>
        <v>0</v>
      </c>
    </row>
    <row r="175" spans="1:7" ht="30">
      <c r="A175" s="219" t="s">
        <v>616</v>
      </c>
      <c r="B175" s="95" t="s">
        <v>147</v>
      </c>
      <c r="C175" s="95" t="s">
        <v>116</v>
      </c>
      <c r="D175" s="95">
        <v>40601</v>
      </c>
      <c r="E175" s="95">
        <v>1</v>
      </c>
      <c r="F175" s="248"/>
      <c r="G175" s="95">
        <f t="shared" si="5"/>
        <v>0</v>
      </c>
    </row>
    <row r="176" spans="1:7">
      <c r="A176" s="15" t="s">
        <v>725</v>
      </c>
      <c r="B176" s="10" t="s">
        <v>133</v>
      </c>
      <c r="C176" s="11" t="s">
        <v>116</v>
      </c>
      <c r="D176" s="11">
        <v>80401</v>
      </c>
      <c r="E176" s="16">
        <v>0.1</v>
      </c>
      <c r="F176" s="14"/>
      <c r="G176" s="95">
        <f t="shared" si="5"/>
        <v>0</v>
      </c>
    </row>
    <row r="177" spans="1:7">
      <c r="A177" s="15" t="s">
        <v>626</v>
      </c>
      <c r="B177" s="10" t="s">
        <v>147</v>
      </c>
      <c r="C177" s="11" t="s">
        <v>116</v>
      </c>
      <c r="D177" s="11">
        <v>40801</v>
      </c>
      <c r="E177" s="16">
        <v>0.1</v>
      </c>
      <c r="F177" s="14"/>
      <c r="G177" s="95">
        <f t="shared" si="5"/>
        <v>0</v>
      </c>
    </row>
    <row r="178" spans="1:7">
      <c r="A178" s="15" t="s">
        <v>1874</v>
      </c>
      <c r="B178" s="10" t="s">
        <v>622</v>
      </c>
      <c r="C178" s="11" t="s">
        <v>116</v>
      </c>
      <c r="D178" s="11">
        <v>40804</v>
      </c>
      <c r="E178" s="16">
        <v>0.5</v>
      </c>
      <c r="F178" s="14"/>
      <c r="G178" s="95">
        <f t="shared" si="5"/>
        <v>0</v>
      </c>
    </row>
    <row r="179" spans="1:7">
      <c r="A179" s="219" t="s">
        <v>1102</v>
      </c>
      <c r="B179" s="95" t="s">
        <v>133</v>
      </c>
      <c r="C179" s="95" t="s">
        <v>116</v>
      </c>
      <c r="D179" s="95">
        <v>100204</v>
      </c>
      <c r="E179" s="95">
        <v>0.5</v>
      </c>
      <c r="F179" s="95"/>
      <c r="G179" s="253">
        <f t="shared" si="5"/>
        <v>0</v>
      </c>
    </row>
    <row r="180" spans="1:7">
      <c r="A180" s="219" t="s">
        <v>1101</v>
      </c>
      <c r="B180" s="95" t="s">
        <v>133</v>
      </c>
      <c r="C180" s="95" t="s">
        <v>116</v>
      </c>
      <c r="D180" s="95">
        <v>100203</v>
      </c>
      <c r="E180" s="95">
        <v>1</v>
      </c>
      <c r="F180" s="95"/>
      <c r="G180" s="95">
        <f t="shared" si="5"/>
        <v>0</v>
      </c>
    </row>
    <row r="181" spans="1:7">
      <c r="A181" s="15" t="s">
        <v>535</v>
      </c>
      <c r="B181" s="10" t="s">
        <v>86</v>
      </c>
      <c r="C181" s="11" t="s">
        <v>116</v>
      </c>
      <c r="D181" s="11">
        <v>20301</v>
      </c>
      <c r="E181" s="16">
        <v>1</v>
      </c>
      <c r="F181" s="14"/>
      <c r="G181" s="95">
        <f t="shared" si="5"/>
        <v>0</v>
      </c>
    </row>
    <row r="182" spans="1:7">
      <c r="A182" s="249" t="s">
        <v>32</v>
      </c>
      <c r="B182" s="250"/>
      <c r="C182" s="250"/>
      <c r="D182" s="250"/>
      <c r="E182" s="250"/>
      <c r="F182" s="251"/>
      <c r="G182" s="173">
        <f>SUM(G168:G181)</f>
        <v>0</v>
      </c>
    </row>
    <row r="183" spans="1:7">
      <c r="A183" s="249" t="s">
        <v>1824</v>
      </c>
      <c r="B183" s="250"/>
      <c r="C183" s="250"/>
      <c r="D183" s="250"/>
      <c r="E183" s="250"/>
      <c r="F183" s="251"/>
      <c r="G183" s="87" t="s">
        <v>1843</v>
      </c>
    </row>
    <row r="185" spans="1:7">
      <c r="A185" s="87" t="s">
        <v>1879</v>
      </c>
      <c r="B185" s="184" t="s">
        <v>1880</v>
      </c>
      <c r="C185" s="184"/>
      <c r="D185" s="184"/>
      <c r="E185" s="184"/>
      <c r="F185" s="184"/>
      <c r="G185" s="184"/>
    </row>
    <row r="186" spans="1:7">
      <c r="A186" s="87" t="s">
        <v>1</v>
      </c>
      <c r="B186" s="87" t="s">
        <v>33</v>
      </c>
      <c r="C186" s="87" t="s">
        <v>34</v>
      </c>
      <c r="D186" s="87" t="s">
        <v>35</v>
      </c>
      <c r="E186" s="87" t="s">
        <v>36</v>
      </c>
      <c r="F186" s="194" t="s">
        <v>1806</v>
      </c>
      <c r="G186" s="87" t="s">
        <v>32</v>
      </c>
    </row>
    <row r="187" spans="1:7" ht="30">
      <c r="A187" s="219" t="s">
        <v>1014</v>
      </c>
      <c r="B187" s="95" t="s">
        <v>86</v>
      </c>
      <c r="C187" s="95" t="s">
        <v>116</v>
      </c>
      <c r="D187" s="95">
        <v>91406</v>
      </c>
      <c r="E187" s="95">
        <v>1</v>
      </c>
      <c r="F187" s="95"/>
      <c r="G187" s="95">
        <f>F187*E187</f>
        <v>0</v>
      </c>
    </row>
    <row r="188" spans="1:7" ht="30">
      <c r="A188" s="219" t="s">
        <v>602</v>
      </c>
      <c r="B188" s="95" t="s">
        <v>147</v>
      </c>
      <c r="C188" s="95" t="s">
        <v>116</v>
      </c>
      <c r="D188" s="95">
        <v>40303</v>
      </c>
      <c r="E188" s="95">
        <v>1</v>
      </c>
      <c r="F188" s="95"/>
      <c r="G188" s="95">
        <f t="shared" ref="G188:G197" si="6">F188*E188</f>
        <v>0</v>
      </c>
    </row>
    <row r="189" spans="1:7">
      <c r="A189" s="219" t="s">
        <v>626</v>
      </c>
      <c r="B189" s="95" t="s">
        <v>147</v>
      </c>
      <c r="C189" s="95" t="s">
        <v>116</v>
      </c>
      <c r="D189" s="95">
        <v>40801</v>
      </c>
      <c r="E189" s="95">
        <v>0.5</v>
      </c>
      <c r="F189" s="95"/>
      <c r="G189" s="95">
        <f t="shared" si="6"/>
        <v>0</v>
      </c>
    </row>
    <row r="190" spans="1:7">
      <c r="A190" s="219" t="s">
        <v>1874</v>
      </c>
      <c r="B190" s="95" t="s">
        <v>622</v>
      </c>
      <c r="C190" s="95" t="s">
        <v>116</v>
      </c>
      <c r="D190" s="95">
        <v>40804</v>
      </c>
      <c r="E190" s="95">
        <v>1.5</v>
      </c>
      <c r="F190" s="95"/>
      <c r="G190" s="95">
        <f t="shared" si="6"/>
        <v>0</v>
      </c>
    </row>
    <row r="191" spans="1:7" ht="30">
      <c r="A191" s="219" t="s">
        <v>946</v>
      </c>
      <c r="B191" s="95" t="s">
        <v>86</v>
      </c>
      <c r="C191" s="95" t="s">
        <v>116</v>
      </c>
      <c r="D191" s="95">
        <v>90505</v>
      </c>
      <c r="E191" s="95">
        <v>1</v>
      </c>
      <c r="F191" s="95"/>
      <c r="G191" s="95">
        <f t="shared" si="6"/>
        <v>0</v>
      </c>
    </row>
    <row r="192" spans="1:7">
      <c r="A192" s="219" t="s">
        <v>1873</v>
      </c>
      <c r="B192" s="95" t="s">
        <v>86</v>
      </c>
      <c r="C192" s="95" t="s">
        <v>71</v>
      </c>
      <c r="D192" s="95" t="s">
        <v>87</v>
      </c>
      <c r="E192" s="95">
        <v>1</v>
      </c>
      <c r="F192" s="95"/>
      <c r="G192" s="95">
        <f t="shared" si="6"/>
        <v>0</v>
      </c>
    </row>
    <row r="193" spans="1:7">
      <c r="A193" s="15" t="s">
        <v>725</v>
      </c>
      <c r="B193" s="10" t="s">
        <v>133</v>
      </c>
      <c r="C193" s="11" t="s">
        <v>116</v>
      </c>
      <c r="D193" s="11">
        <v>80401</v>
      </c>
      <c r="E193" s="16">
        <v>0.1</v>
      </c>
      <c r="F193" s="14"/>
      <c r="G193" s="95">
        <f t="shared" si="6"/>
        <v>0</v>
      </c>
    </row>
    <row r="194" spans="1:7">
      <c r="A194" s="15" t="s">
        <v>626</v>
      </c>
      <c r="B194" s="10" t="s">
        <v>147</v>
      </c>
      <c r="C194" s="11" t="s">
        <v>116</v>
      </c>
      <c r="D194" s="11">
        <v>40801</v>
      </c>
      <c r="E194" s="16">
        <v>0.1</v>
      </c>
      <c r="F194" s="14"/>
      <c r="G194" s="95">
        <f t="shared" si="6"/>
        <v>0</v>
      </c>
    </row>
    <row r="195" spans="1:7">
      <c r="A195" s="15" t="s">
        <v>1874</v>
      </c>
      <c r="B195" s="10" t="s">
        <v>622</v>
      </c>
      <c r="C195" s="11" t="s">
        <v>116</v>
      </c>
      <c r="D195" s="11">
        <v>40804</v>
      </c>
      <c r="E195" s="16">
        <v>0.5</v>
      </c>
      <c r="F195" s="14"/>
      <c r="G195" s="95">
        <f t="shared" si="6"/>
        <v>0</v>
      </c>
    </row>
    <row r="196" spans="1:7">
      <c r="A196" s="15" t="s">
        <v>535</v>
      </c>
      <c r="B196" s="10" t="s">
        <v>86</v>
      </c>
      <c r="C196" s="11" t="s">
        <v>116</v>
      </c>
      <c r="D196" s="11">
        <v>20301</v>
      </c>
      <c r="E196" s="16">
        <v>1</v>
      </c>
      <c r="F196" s="14"/>
      <c r="G196" s="95">
        <f t="shared" si="6"/>
        <v>0</v>
      </c>
    </row>
    <row r="197" spans="1:7" ht="30">
      <c r="A197" s="219" t="s">
        <v>616</v>
      </c>
      <c r="B197" s="95" t="s">
        <v>147</v>
      </c>
      <c r="C197" s="95" t="s">
        <v>116</v>
      </c>
      <c r="D197" s="95">
        <v>40601</v>
      </c>
      <c r="E197" s="95">
        <v>1</v>
      </c>
      <c r="F197" s="248"/>
      <c r="G197" s="95">
        <f t="shared" si="6"/>
        <v>0</v>
      </c>
    </row>
    <row r="198" spans="1:7">
      <c r="A198" s="249" t="s">
        <v>32</v>
      </c>
      <c r="B198" s="250"/>
      <c r="C198" s="250"/>
      <c r="D198" s="250"/>
      <c r="E198" s="250"/>
      <c r="F198" s="251"/>
      <c r="G198" s="254">
        <f>SUM(G187:G197)</f>
        <v>0</v>
      </c>
    </row>
    <row r="199" spans="1:7">
      <c r="A199" s="249" t="s">
        <v>1824</v>
      </c>
      <c r="B199" s="250"/>
      <c r="C199" s="250"/>
      <c r="D199" s="250"/>
      <c r="E199" s="250"/>
      <c r="F199" s="251"/>
      <c r="G199" s="87" t="s">
        <v>1843</v>
      </c>
    </row>
  </sheetData>
  <mergeCells count="53">
    <mergeCell ref="B185:G185"/>
    <mergeCell ref="A198:F198"/>
    <mergeCell ref="A199:F199"/>
    <mergeCell ref="A163:F163"/>
    <mergeCell ref="A164:F164"/>
    <mergeCell ref="B166:G166"/>
    <mergeCell ref="A182:F182"/>
    <mergeCell ref="A183:F183"/>
    <mergeCell ref="A125:F125"/>
    <mergeCell ref="B128:G128"/>
    <mergeCell ref="A144:F144"/>
    <mergeCell ref="A145:F145"/>
    <mergeCell ref="B147:G147"/>
    <mergeCell ref="B109:G109"/>
    <mergeCell ref="A114:F114"/>
    <mergeCell ref="A115:F115"/>
    <mergeCell ref="B117:G117"/>
    <mergeCell ref="A124:F124"/>
    <mergeCell ref="A98:F98"/>
    <mergeCell ref="A99:F99"/>
    <mergeCell ref="B101:G101"/>
    <mergeCell ref="A106:F106"/>
    <mergeCell ref="A107:F107"/>
    <mergeCell ref="A83:F83"/>
    <mergeCell ref="B85:G85"/>
    <mergeCell ref="A91:F91"/>
    <mergeCell ref="A92:F92"/>
    <mergeCell ref="B94:G94"/>
    <mergeCell ref="B60:G60"/>
    <mergeCell ref="A74:F74"/>
    <mergeCell ref="A75:F75"/>
    <mergeCell ref="B77:G77"/>
    <mergeCell ref="A82:F82"/>
    <mergeCell ref="A38:F38"/>
    <mergeCell ref="A39:F39"/>
    <mergeCell ref="B42:G42"/>
    <mergeCell ref="A56:F56"/>
    <mergeCell ref="A57:F57"/>
    <mergeCell ref="A22:F22"/>
    <mergeCell ref="B25:G25"/>
    <mergeCell ref="A29:F29"/>
    <mergeCell ref="A30:F30"/>
    <mergeCell ref="B33:G33"/>
    <mergeCell ref="B9:G9"/>
    <mergeCell ref="A13:F13"/>
    <mergeCell ref="A14:F14"/>
    <mergeCell ref="B17:G17"/>
    <mergeCell ref="A21:F21"/>
    <mergeCell ref="B1:G1"/>
    <mergeCell ref="M1:S1"/>
    <mergeCell ref="A5:F5"/>
    <mergeCell ref="A6:F6"/>
    <mergeCell ref="L8:M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workbookViewId="0"/>
  </sheetViews>
  <sheetFormatPr defaultColWidth="9" defaultRowHeight="15"/>
  <cols>
    <col min="1" max="1" width="11.7109375" customWidth="1"/>
    <col min="2" max="2" width="57.85546875" customWidth="1"/>
    <col min="3" max="3" width="18.140625" customWidth="1"/>
    <col min="4" max="4" width="10.5703125" customWidth="1"/>
  </cols>
  <sheetData>
    <row r="1" spans="1:4" ht="30">
      <c r="A1" s="1" t="s">
        <v>1881</v>
      </c>
      <c r="B1" s="1" t="s">
        <v>1882</v>
      </c>
      <c r="C1" s="1" t="s">
        <v>317</v>
      </c>
      <c r="D1" s="2" t="s">
        <v>1883</v>
      </c>
    </row>
    <row r="2" spans="1:4">
      <c r="A2" s="3" t="s">
        <v>1884</v>
      </c>
      <c r="B2" s="4" t="s">
        <v>1812</v>
      </c>
      <c r="C2" s="3" t="s">
        <v>1813</v>
      </c>
      <c r="D2" s="5">
        <v>29.11</v>
      </c>
    </row>
    <row r="3" spans="1:4">
      <c r="A3" s="3" t="s">
        <v>1885</v>
      </c>
      <c r="B3" s="4" t="s">
        <v>1817</v>
      </c>
      <c r="C3" s="3" t="s">
        <v>1813</v>
      </c>
      <c r="D3" s="5">
        <v>4.03</v>
      </c>
    </row>
    <row r="4" spans="1:4">
      <c r="A4" s="3" t="s">
        <v>1886</v>
      </c>
      <c r="B4" s="4" t="s">
        <v>1831</v>
      </c>
      <c r="C4" s="3" t="s">
        <v>1813</v>
      </c>
      <c r="D4" s="5">
        <v>56.35</v>
      </c>
    </row>
    <row r="5" spans="1:4">
      <c r="A5" s="3" t="s">
        <v>1887</v>
      </c>
      <c r="B5" s="4" t="s">
        <v>1834</v>
      </c>
      <c r="C5" s="3" t="s">
        <v>1813</v>
      </c>
      <c r="D5" s="5">
        <v>16.59</v>
      </c>
    </row>
    <row r="6" spans="1:4">
      <c r="A6" s="3" t="s">
        <v>1888</v>
      </c>
      <c r="B6" s="4" t="s">
        <v>1889</v>
      </c>
      <c r="C6" s="3" t="s">
        <v>1813</v>
      </c>
      <c r="D6" s="5">
        <v>58.38</v>
      </c>
    </row>
    <row r="7" spans="1:4">
      <c r="A7" s="3" t="s">
        <v>1890</v>
      </c>
      <c r="B7" s="4" t="s">
        <v>1891</v>
      </c>
      <c r="C7" s="3" t="s">
        <v>1813</v>
      </c>
      <c r="D7" s="5">
        <v>33.75</v>
      </c>
    </row>
    <row r="8" spans="1:4">
      <c r="A8" s="3" t="s">
        <v>56</v>
      </c>
      <c r="B8" s="4" t="s">
        <v>1892</v>
      </c>
      <c r="C8" s="3" t="s">
        <v>1893</v>
      </c>
      <c r="D8" s="5">
        <v>37.74</v>
      </c>
    </row>
    <row r="9" spans="1:4">
      <c r="A9" s="3" t="s">
        <v>1894</v>
      </c>
      <c r="B9" s="4" t="s">
        <v>1895</v>
      </c>
      <c r="C9" s="3" t="s">
        <v>1893</v>
      </c>
      <c r="D9" s="5">
        <v>24.68</v>
      </c>
    </row>
    <row r="10" spans="1:4">
      <c r="A10" s="3" t="s">
        <v>59</v>
      </c>
      <c r="B10" s="4" t="s">
        <v>1896</v>
      </c>
      <c r="C10" s="3" t="s">
        <v>1897</v>
      </c>
      <c r="D10" s="5">
        <v>514.15</v>
      </c>
    </row>
    <row r="11" spans="1:4">
      <c r="A11" s="3" t="s">
        <v>1898</v>
      </c>
      <c r="B11" s="4" t="s">
        <v>1899</v>
      </c>
      <c r="C11" s="3" t="s">
        <v>1897</v>
      </c>
      <c r="D11" s="5">
        <v>32.5</v>
      </c>
    </row>
    <row r="12" spans="1:4">
      <c r="A12" s="3" t="s">
        <v>1900</v>
      </c>
      <c r="B12" s="4" t="s">
        <v>1901</v>
      </c>
      <c r="C12" s="3" t="s">
        <v>1902</v>
      </c>
      <c r="D12" s="5">
        <v>5165.0600000000004</v>
      </c>
    </row>
    <row r="13" spans="1:4">
      <c r="A13" s="3" t="s">
        <v>1903</v>
      </c>
      <c r="B13" s="4" t="s">
        <v>1904</v>
      </c>
      <c r="C13" s="3" t="s">
        <v>1902</v>
      </c>
      <c r="D13" s="5">
        <v>3486.69</v>
      </c>
    </row>
    <row r="14" spans="1:4">
      <c r="A14" s="3" t="s">
        <v>1905</v>
      </c>
      <c r="B14" s="4" t="s">
        <v>1906</v>
      </c>
      <c r="C14" s="3" t="s">
        <v>1902</v>
      </c>
      <c r="D14" s="5">
        <v>3897.88</v>
      </c>
    </row>
    <row r="15" spans="1:4">
      <c r="A15" s="3" t="s">
        <v>126</v>
      </c>
      <c r="B15" s="4" t="s">
        <v>1907</v>
      </c>
      <c r="C15" s="3" t="s">
        <v>1902</v>
      </c>
      <c r="D15" s="5">
        <v>2393.0100000000002</v>
      </c>
    </row>
    <row r="16" spans="1:4">
      <c r="A16" s="3" t="s">
        <v>60</v>
      </c>
      <c r="B16" s="4" t="s">
        <v>1908</v>
      </c>
      <c r="C16" s="3" t="s">
        <v>1897</v>
      </c>
      <c r="D16" s="5">
        <v>116.11</v>
      </c>
    </row>
    <row r="17" spans="1:4">
      <c r="A17" s="3" t="s">
        <v>1909</v>
      </c>
      <c r="B17" s="4" t="s">
        <v>1910</v>
      </c>
      <c r="C17" s="3" t="s">
        <v>1897</v>
      </c>
      <c r="D17" s="5">
        <v>195.37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sqref="A1:XFD1048576"/>
    </sheetView>
  </sheetViews>
  <sheetFormatPr defaultColWidth="9.140625" defaultRowHeight="15"/>
  <cols>
    <col min="1" max="1" width="37.5703125" style="102" customWidth="1"/>
    <col min="2" max="2" width="14.42578125" style="100" customWidth="1"/>
    <col min="3" max="3" width="11.140625" style="100" customWidth="1"/>
    <col min="4" max="4" width="8.28515625" style="100" customWidth="1"/>
    <col min="5" max="5" width="7.5703125" style="100" customWidth="1"/>
    <col min="6" max="6" width="9" style="100" customWidth="1"/>
    <col min="7" max="7" width="13.28515625" style="100" customWidth="1"/>
    <col min="8" max="8" width="18.5703125" style="100" customWidth="1"/>
    <col min="9" max="9" width="13.28515625" style="100" customWidth="1"/>
    <col min="10" max="16384" width="9.140625" style="102"/>
  </cols>
  <sheetData>
    <row r="1" spans="1:13" ht="30">
      <c r="A1" s="174" t="s">
        <v>1</v>
      </c>
      <c r="B1" s="174" t="s">
        <v>33</v>
      </c>
      <c r="C1" s="174" t="s">
        <v>34</v>
      </c>
      <c r="D1" s="174" t="s">
        <v>35</v>
      </c>
      <c r="E1" s="103" t="s">
        <v>36</v>
      </c>
      <c r="F1" s="174" t="s">
        <v>37</v>
      </c>
      <c r="G1" s="103" t="s">
        <v>38</v>
      </c>
      <c r="H1" s="103" t="s">
        <v>39</v>
      </c>
      <c r="I1" s="174" t="s">
        <v>32</v>
      </c>
    </row>
    <row r="2" spans="1:13">
      <c r="A2" s="104" t="s">
        <v>40</v>
      </c>
      <c r="B2" s="103"/>
      <c r="C2" s="105"/>
      <c r="D2" s="105"/>
      <c r="E2" s="103"/>
      <c r="F2" s="103"/>
      <c r="G2" s="103"/>
      <c r="H2" s="103"/>
      <c r="I2" s="117"/>
    </row>
    <row r="3" spans="1:13">
      <c r="A3" s="9" t="s">
        <v>41</v>
      </c>
      <c r="B3" s="12" t="s">
        <v>42</v>
      </c>
      <c r="C3" s="105" t="s">
        <v>43</v>
      </c>
      <c r="D3" s="105" t="s">
        <v>44</v>
      </c>
      <c r="E3" s="12">
        <v>1</v>
      </c>
      <c r="F3" s="12">
        <v>12</v>
      </c>
      <c r="G3" s="13"/>
      <c r="H3" s="106">
        <f>ROUND(G3*(1+BDI_01),2)</f>
        <v>0</v>
      </c>
      <c r="I3" s="13">
        <f>ROUND(H3*F3*E3,2)</f>
        <v>0</v>
      </c>
      <c r="J3" s="153"/>
      <c r="K3" s="153"/>
      <c r="L3" s="152"/>
    </row>
    <row r="4" spans="1:13">
      <c r="A4" s="9" t="s">
        <v>45</v>
      </c>
      <c r="B4" s="12" t="s">
        <v>42</v>
      </c>
      <c r="C4" s="105" t="s">
        <v>43</v>
      </c>
      <c r="D4" s="105" t="s">
        <v>46</v>
      </c>
      <c r="E4" s="12">
        <v>1</v>
      </c>
      <c r="F4" s="12">
        <v>12</v>
      </c>
      <c r="G4" s="13"/>
      <c r="H4" s="106">
        <f>ROUND(G4*(1+BDI_01),2)</f>
        <v>0</v>
      </c>
      <c r="I4" s="13">
        <f t="shared" ref="I4:I12" si="0">ROUND(H4*F4*E4,2)</f>
        <v>0</v>
      </c>
      <c r="J4" s="153"/>
      <c r="K4" s="153"/>
      <c r="L4" s="152"/>
    </row>
    <row r="5" spans="1:13">
      <c r="A5" s="9" t="s">
        <v>47</v>
      </c>
      <c r="B5" s="12" t="s">
        <v>42</v>
      </c>
      <c r="C5" s="105" t="s">
        <v>48</v>
      </c>
      <c r="D5" s="105" t="s">
        <v>49</v>
      </c>
      <c r="E5" s="12">
        <v>5</v>
      </c>
      <c r="F5" s="12">
        <v>12</v>
      </c>
      <c r="G5" s="13"/>
      <c r="H5" s="106">
        <f>ROUND(G5*(1+BDI_01),2)</f>
        <v>0</v>
      </c>
      <c r="I5" s="13">
        <f t="shared" si="0"/>
        <v>0</v>
      </c>
      <c r="J5" s="153"/>
      <c r="K5" s="153"/>
      <c r="L5" s="152"/>
    </row>
    <row r="6" spans="1:13">
      <c r="A6" s="9" t="s">
        <v>50</v>
      </c>
      <c r="B6" s="12" t="s">
        <v>42</v>
      </c>
      <c r="C6" s="105" t="s">
        <v>48</v>
      </c>
      <c r="D6" s="105" t="s">
        <v>49</v>
      </c>
      <c r="E6" s="12">
        <v>2</v>
      </c>
      <c r="F6" s="12">
        <v>12</v>
      </c>
      <c r="G6" s="13"/>
      <c r="H6" s="106">
        <f>ROUND(G6*(1+BDI_01),2)</f>
        <v>0</v>
      </c>
      <c r="I6" s="13">
        <f t="shared" si="0"/>
        <v>0</v>
      </c>
      <c r="J6" s="153"/>
      <c r="K6" s="153"/>
      <c r="L6" s="255"/>
      <c r="M6" s="256"/>
    </row>
    <row r="7" spans="1:13">
      <c r="A7" s="104" t="s">
        <v>51</v>
      </c>
      <c r="B7" s="12"/>
      <c r="C7" s="105"/>
      <c r="D7" s="105"/>
      <c r="E7" s="12"/>
      <c r="F7" s="12"/>
      <c r="G7" s="107"/>
      <c r="H7" s="108"/>
      <c r="I7" s="13">
        <f t="shared" si="0"/>
        <v>0</v>
      </c>
      <c r="J7" s="257"/>
      <c r="K7" s="257"/>
      <c r="L7" s="257"/>
      <c r="M7" s="154"/>
    </row>
    <row r="8" spans="1:13">
      <c r="A8" s="9" t="s">
        <v>52</v>
      </c>
      <c r="B8" s="12" t="s">
        <v>42</v>
      </c>
      <c r="C8" s="12" t="s">
        <v>43</v>
      </c>
      <c r="D8" s="12" t="str">
        <f>Composições!A9</f>
        <v>CU002</v>
      </c>
      <c r="E8" s="12">
        <v>1</v>
      </c>
      <c r="F8" s="12">
        <v>12</v>
      </c>
      <c r="G8" s="106"/>
      <c r="H8" s="106">
        <f>ROUND(G8*(1+BDI_01),2)</f>
        <v>0</v>
      </c>
      <c r="I8" s="13">
        <f t="shared" si="0"/>
        <v>0</v>
      </c>
      <c r="J8" s="153"/>
      <c r="K8" s="153"/>
      <c r="L8" s="153"/>
      <c r="M8" s="154"/>
    </row>
    <row r="9" spans="1:13">
      <c r="A9" s="104" t="s">
        <v>53</v>
      </c>
      <c r="B9" s="103"/>
      <c r="C9" s="105"/>
      <c r="D9" s="105"/>
      <c r="E9" s="103"/>
      <c r="F9" s="103"/>
      <c r="G9" s="106"/>
      <c r="H9" s="13"/>
      <c r="I9" s="13">
        <f t="shared" si="0"/>
        <v>0</v>
      </c>
      <c r="J9" s="258"/>
      <c r="K9" s="258"/>
      <c r="L9" s="258"/>
      <c r="M9" s="256"/>
    </row>
    <row r="10" spans="1:13">
      <c r="A10" s="9" t="s">
        <v>54</v>
      </c>
      <c r="B10" s="12" t="s">
        <v>55</v>
      </c>
      <c r="C10" s="105" t="s">
        <v>43</v>
      </c>
      <c r="D10" s="105" t="s">
        <v>56</v>
      </c>
      <c r="E10" s="12">
        <f>(57.95/2)+(4.5*SUM(E3:E6))</f>
        <v>69.474999999999994</v>
      </c>
      <c r="F10" s="12">
        <v>12</v>
      </c>
      <c r="G10" s="106"/>
      <c r="H10" s="106">
        <f>ROUND(G10*(1+BDI_01),2)</f>
        <v>0</v>
      </c>
      <c r="I10" s="13">
        <f t="shared" si="0"/>
        <v>0</v>
      </c>
      <c r="J10" s="259"/>
      <c r="K10" s="259"/>
      <c r="L10" s="259"/>
      <c r="M10" s="256"/>
    </row>
    <row r="11" spans="1:13">
      <c r="A11" s="9" t="s">
        <v>57</v>
      </c>
      <c r="B11" s="12" t="s">
        <v>58</v>
      </c>
      <c r="C11" s="105" t="s">
        <v>43</v>
      </c>
      <c r="D11" s="105" t="s">
        <v>59</v>
      </c>
      <c r="E11" s="12">
        <f>SUM(E3:E6)</f>
        <v>9</v>
      </c>
      <c r="F11" s="12">
        <v>12</v>
      </c>
      <c r="G11" s="106"/>
      <c r="H11" s="106">
        <f>ROUND(G11*(1+BDI_01),2)</f>
        <v>0</v>
      </c>
      <c r="I11" s="13">
        <f t="shared" si="0"/>
        <v>0</v>
      </c>
      <c r="J11" s="259"/>
      <c r="K11" s="259"/>
      <c r="L11" s="259"/>
      <c r="M11" s="256"/>
    </row>
    <row r="12" spans="1:13">
      <c r="A12" s="9" t="s">
        <v>53</v>
      </c>
      <c r="B12" s="12" t="s">
        <v>58</v>
      </c>
      <c r="C12" s="105" t="s">
        <v>43</v>
      </c>
      <c r="D12" s="105" t="s">
        <v>60</v>
      </c>
      <c r="E12" s="12">
        <f>SUM(E3:E6)</f>
        <v>9</v>
      </c>
      <c r="F12" s="12">
        <v>12</v>
      </c>
      <c r="G12" s="106"/>
      <c r="H12" s="106">
        <f>ROUND(G12*(1+BDI_01),2)</f>
        <v>0</v>
      </c>
      <c r="I12" s="13">
        <f t="shared" si="0"/>
        <v>0</v>
      </c>
      <c r="J12" s="258"/>
      <c r="K12" s="258"/>
      <c r="L12" s="258"/>
      <c r="M12" s="154"/>
    </row>
    <row r="13" spans="1:13" ht="12.75" customHeight="1">
      <c r="A13" s="9"/>
      <c r="B13" s="12"/>
      <c r="C13" s="12"/>
      <c r="D13" s="12"/>
      <c r="E13" s="12"/>
      <c r="F13" s="12"/>
      <c r="G13" s="107"/>
      <c r="H13" s="13"/>
      <c r="I13" s="13"/>
      <c r="J13" s="153"/>
      <c r="K13" s="153"/>
      <c r="L13" s="153"/>
      <c r="M13" s="154"/>
    </row>
    <row r="14" spans="1:13">
      <c r="A14" s="260" t="s">
        <v>61</v>
      </c>
      <c r="B14" s="261"/>
      <c r="C14" s="261"/>
      <c r="D14" s="261"/>
      <c r="E14" s="261"/>
      <c r="F14" s="261"/>
      <c r="G14" s="261"/>
      <c r="H14" s="262"/>
      <c r="I14" s="118">
        <f>SUM(I3:I13)</f>
        <v>0</v>
      </c>
      <c r="J14" s="152"/>
      <c r="K14" s="152"/>
      <c r="L14" s="152"/>
    </row>
    <row r="15" spans="1:13">
      <c r="I15" s="155"/>
    </row>
    <row r="18" spans="9:9">
      <c r="I18" s="155"/>
    </row>
    <row r="19" spans="9:9">
      <c r="I19" s="156"/>
    </row>
  </sheetData>
  <mergeCells count="1">
    <mergeCell ref="A14:H14"/>
  </mergeCells>
  <pageMargins left="0.511811024" right="0.511811024" top="0.78740157499999996" bottom="0.78740157499999996" header="0.31496062000000002" footer="0.31496062000000002"/>
  <pageSetup paperSize="9" orientation="portrait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workbookViewId="0">
      <selection sqref="A1:XFD1048576"/>
    </sheetView>
  </sheetViews>
  <sheetFormatPr defaultColWidth="9.140625" defaultRowHeight="15"/>
  <cols>
    <col min="1" max="1" width="52.5703125" style="102" customWidth="1"/>
    <col min="2" max="2" width="14.42578125" style="100" customWidth="1"/>
    <col min="3" max="3" width="9.7109375" style="100" customWidth="1"/>
    <col min="4" max="4" width="8.28515625" style="100" customWidth="1"/>
    <col min="5" max="5" width="6.5703125" style="100" customWidth="1"/>
    <col min="6" max="6" width="10.7109375" style="100" customWidth="1"/>
    <col min="7" max="7" width="14.85546875" style="100" customWidth="1"/>
    <col min="8" max="8" width="21.140625" style="100" customWidth="1"/>
    <col min="9" max="9" width="16" style="100" customWidth="1"/>
    <col min="10" max="16384" width="9.140625" style="102"/>
  </cols>
  <sheetData>
    <row r="1" spans="1:11" ht="30">
      <c r="A1" s="174" t="s">
        <v>1</v>
      </c>
      <c r="B1" s="174" t="s">
        <v>33</v>
      </c>
      <c r="C1" s="174" t="s">
        <v>34</v>
      </c>
      <c r="D1" s="174" t="s">
        <v>35</v>
      </c>
      <c r="E1" s="103" t="s">
        <v>36</v>
      </c>
      <c r="F1" s="174" t="s">
        <v>37</v>
      </c>
      <c r="G1" s="103" t="s">
        <v>38</v>
      </c>
      <c r="H1" s="103" t="s">
        <v>39</v>
      </c>
      <c r="I1" s="174" t="s">
        <v>32</v>
      </c>
    </row>
    <row r="2" spans="1:11">
      <c r="A2" s="104" t="s">
        <v>40</v>
      </c>
      <c r="B2" s="103"/>
      <c r="C2" s="103"/>
      <c r="D2" s="103"/>
      <c r="E2" s="103"/>
      <c r="F2" s="103"/>
      <c r="G2" s="103"/>
      <c r="H2" s="103"/>
      <c r="I2" s="151"/>
    </row>
    <row r="3" spans="1:11">
      <c r="A3" s="9" t="s">
        <v>62</v>
      </c>
      <c r="B3" s="12" t="s">
        <v>42</v>
      </c>
      <c r="C3" s="12" t="s">
        <v>63</v>
      </c>
      <c r="D3" s="12" t="s">
        <v>49</v>
      </c>
      <c r="E3" s="12">
        <v>1</v>
      </c>
      <c r="F3" s="12">
        <v>12</v>
      </c>
      <c r="G3" s="13"/>
      <c r="H3" s="106">
        <f>ROUND(G3*(1+BDI_01),2)</f>
        <v>0</v>
      </c>
      <c r="I3" s="13">
        <f>ROUND(H3*F3*E3,2)</f>
        <v>0</v>
      </c>
      <c r="J3" s="263"/>
      <c r="K3" s="263"/>
    </row>
    <row r="4" spans="1:11">
      <c r="A4" s="9" t="s">
        <v>64</v>
      </c>
      <c r="B4" s="12" t="s">
        <v>42</v>
      </c>
      <c r="C4" s="12" t="s">
        <v>43</v>
      </c>
      <c r="D4" s="12" t="s">
        <v>65</v>
      </c>
      <c r="E4" s="12">
        <v>1</v>
      </c>
      <c r="F4" s="12">
        <v>12</v>
      </c>
      <c r="G4" s="13"/>
      <c r="H4" s="106">
        <f>ROUND(G4*(1+BDI_01),2)</f>
        <v>0</v>
      </c>
      <c r="I4" s="13">
        <f>ROUND(H4*F4*E4,2)</f>
        <v>0</v>
      </c>
      <c r="J4" s="263"/>
      <c r="K4" s="263"/>
    </row>
    <row r="5" spans="1:11">
      <c r="A5" s="104" t="s">
        <v>66</v>
      </c>
      <c r="B5" s="12"/>
      <c r="C5" s="12"/>
      <c r="D5" s="12"/>
      <c r="E5" s="12"/>
      <c r="F5" s="12"/>
      <c r="G5" s="13"/>
      <c r="H5" s="264"/>
      <c r="I5" s="13"/>
      <c r="J5" s="263"/>
      <c r="K5" s="263"/>
    </row>
    <row r="6" spans="1:11">
      <c r="A6" s="9" t="s">
        <v>67</v>
      </c>
      <c r="B6" s="12" t="s">
        <v>42</v>
      </c>
      <c r="C6" s="12"/>
      <c r="D6" s="12"/>
      <c r="E6" s="12">
        <v>1</v>
      </c>
      <c r="F6" s="12">
        <v>12</v>
      </c>
      <c r="G6" s="13"/>
      <c r="H6" s="106">
        <f>ROUND(G6*(1+BDI_01),2)</f>
        <v>0</v>
      </c>
      <c r="I6" s="13">
        <f>ROUND(H6*F6*E6,2)</f>
        <v>0</v>
      </c>
      <c r="J6" s="263"/>
      <c r="K6" s="263"/>
    </row>
    <row r="7" spans="1:11">
      <c r="A7" s="104" t="s">
        <v>68</v>
      </c>
      <c r="B7" s="21"/>
      <c r="C7" s="21"/>
      <c r="D7" s="21"/>
      <c r="E7" s="134"/>
      <c r="F7" s="21"/>
      <c r="G7" s="13"/>
      <c r="H7" s="106"/>
      <c r="I7" s="13"/>
      <c r="J7" s="265"/>
      <c r="K7" s="263"/>
    </row>
    <row r="8" spans="1:11">
      <c r="A8" s="9" t="s">
        <v>69</v>
      </c>
      <c r="B8" s="12" t="s">
        <v>70</v>
      </c>
      <c r="C8" s="105" t="s">
        <v>71</v>
      </c>
      <c r="D8" s="105"/>
      <c r="E8" s="12">
        <v>1</v>
      </c>
      <c r="F8" s="105">
        <v>1</v>
      </c>
      <c r="G8" s="135"/>
      <c r="H8" s="106">
        <f>ROUND(G8*(1+BDI_01),2)</f>
        <v>0</v>
      </c>
      <c r="I8" s="13">
        <f>ROUND(H8*F8*E8,2)</f>
        <v>0</v>
      </c>
      <c r="J8" s="265"/>
      <c r="K8" s="263"/>
    </row>
    <row r="9" spans="1:11">
      <c r="A9" s="9" t="s">
        <v>72</v>
      </c>
      <c r="B9" s="12" t="s">
        <v>42</v>
      </c>
      <c r="C9" s="12" t="s">
        <v>71</v>
      </c>
      <c r="D9" s="12"/>
      <c r="E9" s="12">
        <v>2100</v>
      </c>
      <c r="F9" s="12">
        <v>12</v>
      </c>
      <c r="G9" s="13"/>
      <c r="H9" s="106">
        <f>ROUND(G9*(1+BDI_01),2)</f>
        <v>0</v>
      </c>
      <c r="I9" s="13">
        <f>ROUND(H9*F9*E9,2)</f>
        <v>0</v>
      </c>
      <c r="J9" s="265"/>
      <c r="K9" s="263"/>
    </row>
    <row r="10" spans="1:11">
      <c r="A10" s="9" t="s">
        <v>73</v>
      </c>
      <c r="B10" s="12" t="s">
        <v>70</v>
      </c>
      <c r="C10" s="12" t="s">
        <v>71</v>
      </c>
      <c r="D10" s="12"/>
      <c r="E10" s="12">
        <v>1</v>
      </c>
      <c r="F10" s="12"/>
      <c r="G10" s="135"/>
      <c r="H10" s="106">
        <f>ROUND(G10*(1+BDI_01),2)</f>
        <v>0</v>
      </c>
      <c r="I10" s="13">
        <f>H10*E10</f>
        <v>0</v>
      </c>
      <c r="J10" s="265"/>
      <c r="K10" s="263"/>
    </row>
    <row r="11" spans="1:11">
      <c r="A11" s="9" t="s">
        <v>74</v>
      </c>
      <c r="B11" s="12" t="s">
        <v>42</v>
      </c>
      <c r="C11" s="12" t="s">
        <v>71</v>
      </c>
      <c r="D11" s="12"/>
      <c r="E11" s="136">
        <v>30</v>
      </c>
      <c r="F11" s="12">
        <v>12</v>
      </c>
      <c r="G11" s="135"/>
      <c r="H11" s="106">
        <f>ROUND(G11*(1+BDI_01),2)</f>
        <v>0</v>
      </c>
      <c r="I11" s="13">
        <f>ROUND(H11*F11*E11,2)</f>
        <v>0</v>
      </c>
      <c r="J11" s="265"/>
      <c r="K11" s="263"/>
    </row>
    <row r="12" spans="1:11">
      <c r="A12" s="104" t="s">
        <v>53</v>
      </c>
      <c r="B12" s="12"/>
      <c r="C12" s="12"/>
      <c r="D12" s="12"/>
      <c r="E12" s="12"/>
      <c r="F12" s="12"/>
      <c r="G12" s="13"/>
      <c r="H12" s="106"/>
      <c r="I12" s="13"/>
      <c r="J12" s="263"/>
      <c r="K12" s="263"/>
    </row>
    <row r="13" spans="1:11">
      <c r="A13" s="9" t="s">
        <v>54</v>
      </c>
      <c r="B13" s="12" t="s">
        <v>55</v>
      </c>
      <c r="C13" s="105" t="s">
        <v>43</v>
      </c>
      <c r="D13" s="105" t="s">
        <v>56</v>
      </c>
      <c r="E13" s="12">
        <f>(57.95/2)+(4.5*SUM(E3:E4))</f>
        <v>37.975000000000001</v>
      </c>
      <c r="F13" s="12">
        <v>12</v>
      </c>
      <c r="G13" s="13"/>
      <c r="H13" s="106">
        <f>ROUND(G13*(1+BDI_01),2)</f>
        <v>0</v>
      </c>
      <c r="I13" s="13">
        <f>ROUND(H13*F13*E13,2)</f>
        <v>0</v>
      </c>
      <c r="J13" s="263"/>
      <c r="K13" s="263"/>
    </row>
    <row r="14" spans="1:11">
      <c r="A14" s="9" t="s">
        <v>57</v>
      </c>
      <c r="B14" s="12" t="s">
        <v>58</v>
      </c>
      <c r="C14" s="105" t="s">
        <v>43</v>
      </c>
      <c r="D14" s="105" t="s">
        <v>59</v>
      </c>
      <c r="E14" s="12">
        <f>SUM(E3:E4)</f>
        <v>2</v>
      </c>
      <c r="F14" s="12">
        <v>12</v>
      </c>
      <c r="G14" s="13"/>
      <c r="H14" s="106">
        <f>ROUND(G14*(1+BDI_01),2)</f>
        <v>0</v>
      </c>
      <c r="I14" s="13">
        <f>ROUND(H14*F14*E14,2)</f>
        <v>0</v>
      </c>
      <c r="J14" s="263"/>
      <c r="K14" s="263"/>
    </row>
    <row r="15" spans="1:11">
      <c r="A15" s="9" t="s">
        <v>53</v>
      </c>
      <c r="B15" s="12" t="s">
        <v>58</v>
      </c>
      <c r="C15" s="105" t="s">
        <v>43</v>
      </c>
      <c r="D15" s="105" t="s">
        <v>60</v>
      </c>
      <c r="E15" s="12">
        <f>SUM(E3:E4)</f>
        <v>2</v>
      </c>
      <c r="F15" s="12">
        <v>12</v>
      </c>
      <c r="G15" s="13"/>
      <c r="H15" s="106">
        <f>ROUND(G15*(1+BDI_01),2)</f>
        <v>0</v>
      </c>
      <c r="I15" s="13">
        <f>ROUND(H15*F15*E15,2)</f>
        <v>0</v>
      </c>
      <c r="J15" s="266"/>
      <c r="K15" s="266"/>
    </row>
    <row r="16" spans="1:11">
      <c r="A16" s="137"/>
      <c r="B16" s="12"/>
      <c r="C16" s="12"/>
      <c r="D16" s="12"/>
      <c r="E16" s="12"/>
      <c r="F16" s="12"/>
      <c r="G16" s="138"/>
      <c r="H16" s="117"/>
      <c r="I16" s="117"/>
      <c r="J16" s="267"/>
      <c r="K16" s="267"/>
    </row>
    <row r="17" spans="1:11">
      <c r="A17" s="268" t="s">
        <v>75</v>
      </c>
      <c r="B17" s="268"/>
      <c r="C17" s="268"/>
      <c r="D17" s="268"/>
      <c r="E17" s="268"/>
      <c r="F17" s="268"/>
      <c r="G17" s="268"/>
      <c r="H17" s="117"/>
      <c r="I17" s="13">
        <f>SUM(I3:I16)</f>
        <v>0</v>
      </c>
      <c r="J17" s="267"/>
      <c r="K17" s="267"/>
    </row>
    <row r="18" spans="1:11">
      <c r="A18" s="139"/>
      <c r="B18" s="140"/>
      <c r="C18" s="140"/>
      <c r="D18" s="140"/>
      <c r="E18" s="140"/>
      <c r="F18" s="140"/>
      <c r="G18" s="141"/>
      <c r="H18" s="142"/>
      <c r="I18" s="266"/>
      <c r="J18" s="266"/>
      <c r="K18" s="266"/>
    </row>
    <row r="19" spans="1:11" ht="12.75" customHeight="1">
      <c r="A19" s="143"/>
      <c r="B19" s="140"/>
      <c r="C19" s="140"/>
      <c r="D19" s="140"/>
      <c r="E19" s="140"/>
      <c r="F19" s="140"/>
      <c r="G19" s="141"/>
      <c r="H19" s="142"/>
      <c r="I19" s="263"/>
      <c r="J19" s="263"/>
      <c r="K19" s="263"/>
    </row>
    <row r="20" spans="1:11">
      <c r="B20" s="140"/>
      <c r="C20" s="140"/>
      <c r="D20" s="140"/>
      <c r="E20" s="144"/>
      <c r="F20" s="140"/>
      <c r="G20" s="145"/>
      <c r="H20" s="142"/>
      <c r="I20" s="263"/>
      <c r="J20" s="263"/>
      <c r="K20" s="263"/>
    </row>
    <row r="21" spans="1:11">
      <c r="A21" s="146"/>
      <c r="B21" s="140"/>
      <c r="C21" s="140"/>
      <c r="D21" s="140"/>
      <c r="E21" s="147"/>
      <c r="F21" s="140"/>
      <c r="G21" s="148"/>
      <c r="H21" s="142"/>
      <c r="I21" s="267"/>
      <c r="J21" s="267"/>
      <c r="K21" s="267"/>
    </row>
    <row r="22" spans="1:11">
      <c r="B22" s="140"/>
      <c r="C22" s="140"/>
      <c r="D22" s="140"/>
      <c r="E22" s="144"/>
      <c r="F22" s="140"/>
      <c r="G22" s="145"/>
      <c r="H22" s="142"/>
      <c r="I22" s="267"/>
      <c r="J22" s="267"/>
      <c r="K22" s="267"/>
    </row>
    <row r="23" spans="1:11">
      <c r="B23" s="140"/>
      <c r="C23" s="140"/>
      <c r="D23" s="140"/>
      <c r="E23" s="144"/>
      <c r="F23" s="140"/>
      <c r="G23" s="145"/>
      <c r="H23" s="142"/>
      <c r="I23" s="267"/>
      <c r="J23" s="267"/>
      <c r="K23" s="267"/>
    </row>
    <row r="24" spans="1:11">
      <c r="B24" s="140"/>
      <c r="C24" s="140"/>
      <c r="D24" s="140"/>
      <c r="E24" s="144"/>
      <c r="F24" s="140"/>
      <c r="G24" s="145"/>
      <c r="H24" s="142"/>
      <c r="I24" s="267"/>
      <c r="J24" s="267"/>
      <c r="K24" s="267"/>
    </row>
    <row r="25" spans="1:11">
      <c r="B25" s="140"/>
      <c r="C25" s="140"/>
      <c r="D25" s="140"/>
      <c r="E25" s="144"/>
      <c r="F25" s="140"/>
      <c r="G25" s="145"/>
      <c r="H25" s="142"/>
      <c r="I25" s="267"/>
      <c r="J25" s="267"/>
      <c r="K25" s="267"/>
    </row>
    <row r="26" spans="1:11">
      <c r="B26" s="140"/>
      <c r="C26" s="140"/>
      <c r="D26" s="140"/>
      <c r="F26" s="140"/>
      <c r="G26" s="145"/>
      <c r="H26" s="142"/>
      <c r="I26" s="267"/>
      <c r="J26" s="267"/>
      <c r="K26" s="267"/>
    </row>
    <row r="27" spans="1:11">
      <c r="B27" s="140"/>
      <c r="C27" s="140"/>
      <c r="D27" s="140"/>
      <c r="F27" s="140"/>
      <c r="G27" s="145"/>
      <c r="H27" s="142"/>
      <c r="I27" s="267"/>
      <c r="J27" s="267"/>
      <c r="K27" s="267"/>
    </row>
    <row r="28" spans="1:11">
      <c r="G28" s="149"/>
      <c r="H28" s="149"/>
      <c r="I28" s="149"/>
      <c r="J28" s="152"/>
      <c r="K28" s="152"/>
    </row>
    <row r="29" spans="1:11">
      <c r="A29" s="150"/>
      <c r="B29" s="150"/>
      <c r="C29" s="150"/>
      <c r="D29" s="150"/>
      <c r="E29" s="150"/>
      <c r="F29" s="150"/>
      <c r="G29" s="150"/>
      <c r="H29" s="149"/>
      <c r="I29" s="149"/>
      <c r="J29" s="152"/>
      <c r="K29" s="152"/>
    </row>
  </sheetData>
  <mergeCells count="1">
    <mergeCell ref="A17:G17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A17" sqref="A17"/>
    </sheetView>
  </sheetViews>
  <sheetFormatPr defaultColWidth="9.140625" defaultRowHeight="15"/>
  <cols>
    <col min="1" max="1" width="53.5703125" style="102" customWidth="1"/>
    <col min="2" max="2" width="11.5703125" style="100" customWidth="1"/>
    <col min="3" max="3" width="6.140625" style="100" customWidth="1"/>
    <col min="4" max="4" width="23.7109375" style="100" customWidth="1"/>
    <col min="5" max="5" width="19.5703125" style="100" customWidth="1"/>
    <col min="6" max="6" width="19.85546875" style="100" customWidth="1"/>
    <col min="7" max="7" width="9.140625" style="100"/>
    <col min="8" max="8" width="11.5703125" style="100" customWidth="1"/>
    <col min="9" max="10" width="9.140625" style="100"/>
    <col min="11" max="16384" width="9.140625" style="102"/>
  </cols>
  <sheetData>
    <row r="1" spans="1:8" ht="31.5">
      <c r="A1" s="269" t="s">
        <v>76</v>
      </c>
      <c r="B1" s="270" t="s">
        <v>77</v>
      </c>
      <c r="C1" s="270" t="s">
        <v>78</v>
      </c>
      <c r="D1" s="271" t="s">
        <v>79</v>
      </c>
      <c r="E1" s="271" t="s">
        <v>80</v>
      </c>
      <c r="F1" s="270" t="s">
        <v>81</v>
      </c>
      <c r="H1" s="128"/>
    </row>
    <row r="2" spans="1:8" ht="15.75">
      <c r="A2" s="129" t="s">
        <v>82</v>
      </c>
      <c r="B2" s="130">
        <v>1</v>
      </c>
      <c r="C2" s="131" t="s">
        <v>83</v>
      </c>
      <c r="D2" s="130"/>
      <c r="E2" s="130"/>
      <c r="F2" s="130">
        <f>D2*B2</f>
        <v>0</v>
      </c>
    </row>
    <row r="3" spans="1:8" ht="15.75">
      <c r="A3" s="129" t="s">
        <v>84</v>
      </c>
      <c r="B3" s="130">
        <v>1</v>
      </c>
      <c r="C3" s="131" t="s">
        <v>83</v>
      </c>
      <c r="D3" s="130"/>
      <c r="E3" s="130"/>
      <c r="F3" s="130">
        <f t="shared" ref="F3:F9" si="0">D3*B3</f>
        <v>0</v>
      </c>
    </row>
    <row r="4" spans="1:8" ht="15.75">
      <c r="A4" s="132" t="s">
        <v>85</v>
      </c>
      <c r="B4" s="130">
        <v>3700</v>
      </c>
      <c r="C4" s="131" t="s">
        <v>86</v>
      </c>
      <c r="D4" s="10" t="s">
        <v>87</v>
      </c>
      <c r="E4" s="130"/>
      <c r="F4" s="130">
        <f>E4*B4</f>
        <v>0</v>
      </c>
    </row>
    <row r="5" spans="1:8" ht="31.5">
      <c r="A5" s="132" t="s">
        <v>88</v>
      </c>
      <c r="B5" s="130">
        <v>1500</v>
      </c>
      <c r="C5" s="131" t="s">
        <v>86</v>
      </c>
      <c r="D5" s="10" t="s">
        <v>87</v>
      </c>
      <c r="E5" s="130"/>
      <c r="F5" s="130">
        <f>E5*B5</f>
        <v>0</v>
      </c>
    </row>
    <row r="6" spans="1:8" ht="31.5">
      <c r="A6" s="132" t="s">
        <v>89</v>
      </c>
      <c r="B6" s="130">
        <v>1</v>
      </c>
      <c r="C6" s="131" t="s">
        <v>83</v>
      </c>
      <c r="D6" s="10" t="s">
        <v>87</v>
      </c>
      <c r="E6" s="130"/>
      <c r="F6" s="130">
        <f>E6*B6</f>
        <v>0</v>
      </c>
      <c r="H6" s="133"/>
    </row>
    <row r="7" spans="1:8" ht="15.75">
      <c r="A7" s="129" t="s">
        <v>90</v>
      </c>
      <c r="B7" s="130">
        <v>40</v>
      </c>
      <c r="C7" s="131" t="s">
        <v>86</v>
      </c>
      <c r="D7" s="10" t="s">
        <v>87</v>
      </c>
      <c r="E7" s="130"/>
      <c r="F7" s="130">
        <f>E7*B7</f>
        <v>0</v>
      </c>
    </row>
    <row r="8" spans="1:8" ht="15.75">
      <c r="A8" s="129" t="s">
        <v>91</v>
      </c>
      <c r="B8" s="130">
        <v>1885</v>
      </c>
      <c r="C8" s="131" t="s">
        <v>86</v>
      </c>
      <c r="D8" s="10" t="s">
        <v>87</v>
      </c>
      <c r="E8" s="130"/>
      <c r="F8" s="130">
        <f>E8*B8</f>
        <v>0</v>
      </c>
    </row>
    <row r="9" spans="1:8" ht="15.75">
      <c r="A9" s="129" t="s">
        <v>92</v>
      </c>
      <c r="B9" s="130">
        <v>1</v>
      </c>
      <c r="C9" s="131" t="s">
        <v>83</v>
      </c>
      <c r="D9" s="130"/>
      <c r="E9" s="130"/>
      <c r="F9" s="130">
        <f t="shared" si="0"/>
        <v>0</v>
      </c>
    </row>
    <row r="14" spans="1:8">
      <c r="E14" s="133"/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1"/>
  <sheetViews>
    <sheetView workbookViewId="0">
      <selection activeCell="G63" sqref="G63:G90"/>
    </sheetView>
  </sheetViews>
  <sheetFormatPr defaultColWidth="9.140625" defaultRowHeight="15"/>
  <cols>
    <col min="1" max="1" width="72" style="102" customWidth="1"/>
    <col min="2" max="2" width="14.42578125" style="100" customWidth="1"/>
    <col min="3" max="3" width="11.5703125" style="100" customWidth="1"/>
    <col min="4" max="4" width="8.28515625" style="100" customWidth="1"/>
    <col min="5" max="5" width="7.5703125" style="100" customWidth="1"/>
    <col min="6" max="6" width="9" style="100" customWidth="1"/>
    <col min="7" max="7" width="17.85546875" style="100" customWidth="1"/>
    <col min="8" max="8" width="19" style="100" customWidth="1"/>
    <col min="9" max="9" width="11.5703125" style="100" customWidth="1"/>
    <col min="10" max="16384" width="9.140625" style="102"/>
  </cols>
  <sheetData>
    <row r="1" spans="1:9">
      <c r="A1" s="6" t="s">
        <v>93</v>
      </c>
      <c r="B1" s="185" t="s">
        <v>94</v>
      </c>
      <c r="C1" s="185"/>
      <c r="D1" s="185"/>
      <c r="E1" s="185"/>
      <c r="F1" s="185"/>
      <c r="G1" s="185"/>
      <c r="H1" s="185"/>
      <c r="I1" s="185"/>
    </row>
    <row r="2" spans="1:9" ht="30">
      <c r="A2" s="6" t="s">
        <v>1</v>
      </c>
      <c r="B2" s="6" t="s">
        <v>33</v>
      </c>
      <c r="C2" s="6" t="s">
        <v>34</v>
      </c>
      <c r="D2" s="6" t="s">
        <v>35</v>
      </c>
      <c r="E2" s="103" t="s">
        <v>36</v>
      </c>
      <c r="F2" s="6" t="s">
        <v>37</v>
      </c>
      <c r="G2" s="103" t="s">
        <v>95</v>
      </c>
      <c r="H2" s="103" t="s">
        <v>96</v>
      </c>
      <c r="I2" s="6" t="s">
        <v>32</v>
      </c>
    </row>
    <row r="3" spans="1:9">
      <c r="A3" s="104" t="s">
        <v>40</v>
      </c>
      <c r="B3" s="103"/>
      <c r="C3" s="105"/>
      <c r="D3" s="105"/>
      <c r="E3" s="103"/>
      <c r="F3" s="103"/>
      <c r="G3" s="103"/>
      <c r="H3" s="103"/>
      <c r="I3" s="117"/>
    </row>
    <row r="4" spans="1:9">
      <c r="A4" s="9" t="s">
        <v>97</v>
      </c>
      <c r="B4" s="12" t="s">
        <v>42</v>
      </c>
      <c r="C4" s="105" t="s">
        <v>43</v>
      </c>
      <c r="D4" s="105" t="s">
        <v>98</v>
      </c>
      <c r="E4" s="12">
        <v>1</v>
      </c>
      <c r="F4" s="12">
        <v>0.5</v>
      </c>
      <c r="G4" s="13"/>
      <c r="H4" s="106">
        <f>ROUND(G4*(1+BDI_01),2)</f>
        <v>0</v>
      </c>
      <c r="I4" s="13">
        <f>ROUND(H4*F4*E4,2)</f>
        <v>0</v>
      </c>
    </row>
    <row r="5" spans="1:9">
      <c r="A5" s="9" t="s">
        <v>41</v>
      </c>
      <c r="B5" s="12" t="s">
        <v>42</v>
      </c>
      <c r="C5" s="105" t="s">
        <v>43</v>
      </c>
      <c r="D5" s="105" t="s">
        <v>44</v>
      </c>
      <c r="E5" s="12">
        <v>1</v>
      </c>
      <c r="F5" s="12">
        <v>1.5</v>
      </c>
      <c r="G5" s="13"/>
      <c r="H5" s="106">
        <f>ROUND(G5*(1+BDI_01),2)</f>
        <v>0</v>
      </c>
      <c r="I5" s="13">
        <f>ROUND(H5*F5*E5,2)</f>
        <v>0</v>
      </c>
    </row>
    <row r="6" spans="1:9">
      <c r="A6" s="9" t="s">
        <v>99</v>
      </c>
      <c r="B6" s="12" t="s">
        <v>42</v>
      </c>
      <c r="C6" s="105" t="s">
        <v>43</v>
      </c>
      <c r="D6" s="105" t="s">
        <v>46</v>
      </c>
      <c r="E6" s="12">
        <v>1</v>
      </c>
      <c r="F6" s="12">
        <v>1</v>
      </c>
      <c r="G6" s="13"/>
      <c r="H6" s="106">
        <f>ROUND(G6*(1+BDI_01),2)</f>
        <v>0</v>
      </c>
      <c r="I6" s="13">
        <f t="shared" ref="I6:I7" si="0">ROUND(H6*F6*E6,2)</f>
        <v>0</v>
      </c>
    </row>
    <row r="7" spans="1:9">
      <c r="A7" s="9" t="s">
        <v>100</v>
      </c>
      <c r="B7" s="12" t="s">
        <v>42</v>
      </c>
      <c r="C7" s="105" t="s">
        <v>43</v>
      </c>
      <c r="D7" s="105" t="s">
        <v>101</v>
      </c>
      <c r="E7" s="12">
        <v>1</v>
      </c>
      <c r="F7" s="12">
        <v>1</v>
      </c>
      <c r="G7" s="13"/>
      <c r="H7" s="106">
        <f>ROUND(G7*(1+BDI_01),2)</f>
        <v>0</v>
      </c>
      <c r="I7" s="13">
        <f t="shared" si="0"/>
        <v>0</v>
      </c>
    </row>
    <row r="8" spans="1:9">
      <c r="A8" s="9" t="s">
        <v>102</v>
      </c>
      <c r="B8" s="12" t="s">
        <v>42</v>
      </c>
      <c r="C8" s="105" t="s">
        <v>43</v>
      </c>
      <c r="D8" s="105" t="s">
        <v>103</v>
      </c>
      <c r="E8" s="12">
        <v>1</v>
      </c>
      <c r="F8" s="12">
        <v>0.5</v>
      </c>
      <c r="G8" s="13"/>
      <c r="H8" s="106">
        <f>ROUND(G8*(1+BDI_01),2)</f>
        <v>0</v>
      </c>
      <c r="I8" s="13">
        <f t="shared" ref="I8" si="1">ROUND(H8*F8*E8,2)</f>
        <v>0</v>
      </c>
    </row>
    <row r="9" spans="1:9">
      <c r="A9" s="104" t="s">
        <v>51</v>
      </c>
      <c r="B9" s="12"/>
      <c r="C9" s="105"/>
      <c r="D9" s="105"/>
      <c r="E9" s="12"/>
      <c r="F9" s="12"/>
      <c r="G9" s="107"/>
      <c r="H9" s="108"/>
      <c r="I9" s="13">
        <f t="shared" ref="I9:I12" si="2">ROUND(H9*F9*E9,2)</f>
        <v>0</v>
      </c>
    </row>
    <row r="10" spans="1:9">
      <c r="A10" s="9" t="s">
        <v>104</v>
      </c>
      <c r="B10" s="12" t="s">
        <v>42</v>
      </c>
      <c r="C10" s="12" t="s">
        <v>43</v>
      </c>
      <c r="D10" s="12" t="str">
        <f>Composições!A1</f>
        <v>CU001</v>
      </c>
      <c r="E10" s="12">
        <v>1</v>
      </c>
      <c r="F10" s="12">
        <v>0.5</v>
      </c>
      <c r="G10" s="106"/>
      <c r="H10" s="106">
        <f>ROUND(G10*(1+BDI_01),2)</f>
        <v>0</v>
      </c>
      <c r="I10" s="13">
        <f t="shared" si="2"/>
        <v>0</v>
      </c>
    </row>
    <row r="11" spans="1:9">
      <c r="A11" s="104" t="s">
        <v>53</v>
      </c>
      <c r="B11" s="103"/>
      <c r="C11" s="105"/>
      <c r="D11" s="105"/>
      <c r="E11" s="103"/>
      <c r="F11" s="103"/>
      <c r="G11" s="106"/>
      <c r="H11" s="13"/>
      <c r="I11" s="13">
        <f t="shared" si="2"/>
        <v>0</v>
      </c>
    </row>
    <row r="12" spans="1:9">
      <c r="A12" s="9" t="s">
        <v>53</v>
      </c>
      <c r="B12" s="12" t="s">
        <v>58</v>
      </c>
      <c r="C12" s="105" t="s">
        <v>43</v>
      </c>
      <c r="D12" s="105" t="s">
        <v>60</v>
      </c>
      <c r="E12" s="12">
        <f>SUM(E4:E8)</f>
        <v>5</v>
      </c>
      <c r="F12" s="12">
        <v>3</v>
      </c>
      <c r="G12" s="106"/>
      <c r="H12" s="106">
        <f>ROUND(G12*(1+BDI_01),2)</f>
        <v>0</v>
      </c>
      <c r="I12" s="13">
        <f t="shared" si="2"/>
        <v>0</v>
      </c>
    </row>
    <row r="13" spans="1:9" ht="30" customHeight="1">
      <c r="A13" s="186" t="s">
        <v>105</v>
      </c>
      <c r="B13" s="187"/>
      <c r="C13" s="187"/>
      <c r="D13" s="187"/>
      <c r="E13" s="187"/>
      <c r="F13" s="187"/>
      <c r="G13" s="187"/>
      <c r="H13" s="188"/>
      <c r="I13" s="118">
        <f>SUM(I4:I12)</f>
        <v>0</v>
      </c>
    </row>
    <row r="16" spans="1:9">
      <c r="A16" s="6" t="s">
        <v>106</v>
      </c>
      <c r="B16" s="185" t="s">
        <v>107</v>
      </c>
      <c r="C16" s="185"/>
      <c r="D16" s="185"/>
      <c r="E16" s="185"/>
      <c r="F16" s="185"/>
      <c r="G16" s="185"/>
      <c r="H16" s="185"/>
      <c r="I16" s="185"/>
    </row>
    <row r="17" spans="1:9" ht="30">
      <c r="A17" s="6" t="s">
        <v>1</v>
      </c>
      <c r="B17" s="6" t="s">
        <v>33</v>
      </c>
      <c r="C17" s="6" t="s">
        <v>34</v>
      </c>
      <c r="D17" s="6" t="s">
        <v>35</v>
      </c>
      <c r="E17" s="103" t="s">
        <v>36</v>
      </c>
      <c r="F17" s="6" t="s">
        <v>37</v>
      </c>
      <c r="G17" s="103" t="s">
        <v>95</v>
      </c>
      <c r="H17" s="103" t="s">
        <v>96</v>
      </c>
      <c r="I17" s="6" t="s">
        <v>32</v>
      </c>
    </row>
    <row r="18" spans="1:9">
      <c r="A18" s="104" t="s">
        <v>40</v>
      </c>
      <c r="B18" s="103"/>
      <c r="C18" s="105"/>
      <c r="D18" s="105"/>
      <c r="E18" s="103"/>
      <c r="F18" s="103"/>
      <c r="G18" s="103"/>
      <c r="H18" s="103"/>
      <c r="I18" s="117"/>
    </row>
    <row r="19" spans="1:9">
      <c r="A19" s="9" t="s">
        <v>97</v>
      </c>
      <c r="B19" s="12" t="s">
        <v>42</v>
      </c>
      <c r="C19" s="105" t="s">
        <v>43</v>
      </c>
      <c r="D19" s="105" t="s">
        <v>98</v>
      </c>
      <c r="E19" s="12">
        <v>1</v>
      </c>
      <c r="F19" s="12">
        <v>1.5</v>
      </c>
      <c r="G19" s="13"/>
      <c r="H19" s="106">
        <f>ROUND(G19*(1+BDI_01),2)</f>
        <v>0</v>
      </c>
      <c r="I19" s="13">
        <f>ROUND(H19*F19*E19,2)</f>
        <v>0</v>
      </c>
    </row>
    <row r="20" spans="1:9">
      <c r="A20" s="9" t="s">
        <v>108</v>
      </c>
      <c r="B20" s="12" t="s">
        <v>42</v>
      </c>
      <c r="C20" s="105" t="s">
        <v>43</v>
      </c>
      <c r="D20" s="105" t="s">
        <v>109</v>
      </c>
      <c r="E20" s="12">
        <v>1</v>
      </c>
      <c r="F20" s="12">
        <v>2</v>
      </c>
      <c r="G20" s="13"/>
      <c r="H20" s="106">
        <f>ROUND(G20*(1+BDI_01),2)</f>
        <v>0</v>
      </c>
      <c r="I20" s="13">
        <f>ROUND(H20*F20*E20,2)</f>
        <v>0</v>
      </c>
    </row>
    <row r="21" spans="1:9">
      <c r="A21" s="9" t="s">
        <v>100</v>
      </c>
      <c r="B21" s="12" t="s">
        <v>42</v>
      </c>
      <c r="C21" s="105" t="s">
        <v>43</v>
      </c>
      <c r="D21" s="105" t="s">
        <v>101</v>
      </c>
      <c r="E21" s="12">
        <v>1</v>
      </c>
      <c r="F21" s="12">
        <v>1</v>
      </c>
      <c r="G21" s="13"/>
      <c r="H21" s="106">
        <f>ROUND(G21*(1+BDI_01),2)</f>
        <v>0</v>
      </c>
      <c r="I21" s="13">
        <f t="shared" ref="I21:I25" si="3">ROUND(H21*F21*E21,2)</f>
        <v>0</v>
      </c>
    </row>
    <row r="22" spans="1:9">
      <c r="A22" s="104" t="s">
        <v>51</v>
      </c>
      <c r="B22" s="12"/>
      <c r="C22" s="105"/>
      <c r="D22" s="105"/>
      <c r="E22" s="12"/>
      <c r="F22" s="12"/>
      <c r="G22" s="107"/>
      <c r="H22" s="108"/>
      <c r="I22" s="13">
        <f t="shared" si="3"/>
        <v>0</v>
      </c>
    </row>
    <row r="23" spans="1:9" ht="15" customHeight="1">
      <c r="A23" s="9" t="s">
        <v>104</v>
      </c>
      <c r="B23" s="12" t="s">
        <v>42</v>
      </c>
      <c r="C23" s="12" t="s">
        <v>43</v>
      </c>
      <c r="D23" s="12" t="str">
        <f>Composições!A1</f>
        <v>CU001</v>
      </c>
      <c r="E23" s="12">
        <v>1</v>
      </c>
      <c r="F23" s="12">
        <v>0.25</v>
      </c>
      <c r="G23" s="106"/>
      <c r="H23" s="106">
        <f>ROUND(G23*(1+BDI_01),2)</f>
        <v>0</v>
      </c>
      <c r="I23" s="13">
        <f t="shared" si="3"/>
        <v>0</v>
      </c>
    </row>
    <row r="24" spans="1:9">
      <c r="A24" s="104" t="s">
        <v>53</v>
      </c>
      <c r="B24" s="103"/>
      <c r="C24" s="105"/>
      <c r="D24" s="105"/>
      <c r="E24" s="103"/>
      <c r="F24" s="103"/>
      <c r="G24" s="106"/>
      <c r="H24" s="13"/>
      <c r="I24" s="13">
        <f t="shared" si="3"/>
        <v>0</v>
      </c>
    </row>
    <row r="25" spans="1:9">
      <c r="A25" s="9" t="s">
        <v>53</v>
      </c>
      <c r="B25" s="12" t="s">
        <v>58</v>
      </c>
      <c r="C25" s="105" t="s">
        <v>43</v>
      </c>
      <c r="D25" s="105" t="s">
        <v>60</v>
      </c>
      <c r="E25" s="12">
        <f>SUM(E19:E21)</f>
        <v>3</v>
      </c>
      <c r="F25" s="12">
        <v>3</v>
      </c>
      <c r="G25" s="106"/>
      <c r="H25" s="106">
        <f>ROUND(G25*(1+BDI_01),2)</f>
        <v>0</v>
      </c>
      <c r="I25" s="13">
        <f t="shared" si="3"/>
        <v>0</v>
      </c>
    </row>
    <row r="26" spans="1:9">
      <c r="A26" s="186" t="s">
        <v>105</v>
      </c>
      <c r="B26" s="187"/>
      <c r="C26" s="187"/>
      <c r="D26" s="187"/>
      <c r="E26" s="187"/>
      <c r="F26" s="187"/>
      <c r="G26" s="187"/>
      <c r="H26" s="188"/>
      <c r="I26" s="118">
        <f>SUM(I19:I25)</f>
        <v>0</v>
      </c>
    </row>
    <row r="29" spans="1:9">
      <c r="A29" s="6" t="s">
        <v>110</v>
      </c>
      <c r="B29" s="185" t="s">
        <v>111</v>
      </c>
      <c r="C29" s="185"/>
      <c r="D29" s="185"/>
      <c r="E29" s="185"/>
      <c r="F29" s="185"/>
      <c r="G29" s="185"/>
      <c r="H29" s="185"/>
      <c r="I29" s="185"/>
    </row>
    <row r="30" spans="1:9" ht="30">
      <c r="A30" s="6" t="s">
        <v>1</v>
      </c>
      <c r="B30" s="6" t="s">
        <v>33</v>
      </c>
      <c r="C30" s="6" t="s">
        <v>34</v>
      </c>
      <c r="D30" s="6" t="s">
        <v>35</v>
      </c>
      <c r="E30" s="103" t="s">
        <v>36</v>
      </c>
      <c r="F30" s="6" t="s">
        <v>37</v>
      </c>
      <c r="G30" s="103" t="s">
        <v>95</v>
      </c>
      <c r="H30" s="103" t="s">
        <v>96</v>
      </c>
      <c r="I30" s="6" t="s">
        <v>32</v>
      </c>
    </row>
    <row r="31" spans="1:9">
      <c r="A31" s="104" t="s">
        <v>40</v>
      </c>
      <c r="B31" s="103"/>
      <c r="C31" s="105"/>
      <c r="D31" s="105"/>
      <c r="E31" s="103"/>
      <c r="F31" s="103"/>
      <c r="G31" s="103"/>
      <c r="H31" s="103"/>
      <c r="I31" s="117"/>
    </row>
    <row r="32" spans="1:9">
      <c r="A32" s="9" t="s">
        <v>97</v>
      </c>
      <c r="B32" s="12" t="s">
        <v>42</v>
      </c>
      <c r="C32" s="105" t="s">
        <v>43</v>
      </c>
      <c r="D32" s="105" t="s">
        <v>98</v>
      </c>
      <c r="E32" s="12">
        <v>1</v>
      </c>
      <c r="F32" s="12">
        <v>2.5</v>
      </c>
      <c r="G32" s="13"/>
      <c r="H32" s="106">
        <f>ROUND(G32*(1+BDI_01),2)</f>
        <v>0</v>
      </c>
      <c r="I32" s="13">
        <f>ROUND(H32*F32*E32,2)</f>
        <v>0</v>
      </c>
    </row>
    <row r="33" spans="1:9">
      <c r="A33" s="9" t="s">
        <v>108</v>
      </c>
      <c r="B33" s="12" t="s">
        <v>42</v>
      </c>
      <c r="C33" s="105" t="s">
        <v>43</v>
      </c>
      <c r="D33" s="105" t="s">
        <v>109</v>
      </c>
      <c r="E33" s="12">
        <v>1</v>
      </c>
      <c r="F33" s="12">
        <v>5</v>
      </c>
      <c r="G33" s="13"/>
      <c r="H33" s="106">
        <f>ROUND(G33*(1+BDI_01),2)</f>
        <v>0</v>
      </c>
      <c r="I33" s="13">
        <f>ROUND(H33*F33*E33,2)</f>
        <v>0</v>
      </c>
    </row>
    <row r="34" spans="1:9">
      <c r="A34" s="9" t="s">
        <v>112</v>
      </c>
      <c r="B34" s="12" t="s">
        <v>42</v>
      </c>
      <c r="C34" s="105" t="s">
        <v>43</v>
      </c>
      <c r="D34" s="105" t="s">
        <v>113</v>
      </c>
      <c r="E34" s="12">
        <v>1</v>
      </c>
      <c r="F34" s="12">
        <v>5</v>
      </c>
      <c r="G34" s="13"/>
      <c r="H34" s="106">
        <f>ROUND(G34*(1+BDI_01),2)</f>
        <v>0</v>
      </c>
      <c r="I34" s="13">
        <f t="shared" ref="I34:I41" si="4">ROUND(H34*F34*E34,2)</f>
        <v>0</v>
      </c>
    </row>
    <row r="35" spans="1:9">
      <c r="A35" s="9" t="s">
        <v>100</v>
      </c>
      <c r="B35" s="12" t="s">
        <v>42</v>
      </c>
      <c r="C35" s="105" t="s">
        <v>43</v>
      </c>
      <c r="D35" s="105" t="s">
        <v>101</v>
      </c>
      <c r="E35" s="12">
        <v>1</v>
      </c>
      <c r="F35" s="12">
        <v>3</v>
      </c>
      <c r="G35" s="13"/>
      <c r="H35" s="106">
        <f>ROUND(G35*(1+BDI_01),2)</f>
        <v>0</v>
      </c>
      <c r="I35" s="13">
        <f t="shared" si="4"/>
        <v>0</v>
      </c>
    </row>
    <row r="36" spans="1:9">
      <c r="A36" s="104" t="s">
        <v>114</v>
      </c>
      <c r="B36" s="12"/>
      <c r="C36" s="105"/>
      <c r="D36" s="105"/>
      <c r="E36" s="12"/>
      <c r="F36" s="12"/>
      <c r="G36" s="13"/>
      <c r="H36" s="106"/>
      <c r="I36" s="13"/>
    </row>
    <row r="37" spans="1:9">
      <c r="A37" s="9" t="s">
        <v>115</v>
      </c>
      <c r="B37" s="12" t="s">
        <v>86</v>
      </c>
      <c r="C37" s="105" t="s">
        <v>116</v>
      </c>
      <c r="D37" s="105">
        <v>20402</v>
      </c>
      <c r="E37" s="12">
        <v>30970</v>
      </c>
      <c r="F37" s="12">
        <v>1</v>
      </c>
      <c r="G37" s="13"/>
      <c r="H37" s="106">
        <f>ROUND(G37*(1+BDI_01),2)</f>
        <v>0</v>
      </c>
      <c r="I37" s="13">
        <f t="shared" si="4"/>
        <v>0</v>
      </c>
    </row>
    <row r="38" spans="1:9">
      <c r="A38" s="104" t="s">
        <v>51</v>
      </c>
      <c r="B38" s="12"/>
      <c r="C38" s="105"/>
      <c r="D38" s="105"/>
      <c r="E38" s="12"/>
      <c r="F38" s="12"/>
      <c r="G38" s="107"/>
      <c r="H38" s="108"/>
      <c r="I38" s="13">
        <f t="shared" si="4"/>
        <v>0</v>
      </c>
    </row>
    <row r="39" spans="1:9">
      <c r="A39" s="9" t="s">
        <v>104</v>
      </c>
      <c r="B39" s="12" t="s">
        <v>42</v>
      </c>
      <c r="C39" s="12" t="s">
        <v>43</v>
      </c>
      <c r="D39" s="12" t="str">
        <f>Composições!A1</f>
        <v>CU001</v>
      </c>
      <c r="E39" s="12">
        <v>1</v>
      </c>
      <c r="F39" s="12">
        <v>6</v>
      </c>
      <c r="G39" s="106"/>
      <c r="H39" s="106">
        <f>ROUND(G39*(1+BDI_01),2)</f>
        <v>0</v>
      </c>
      <c r="I39" s="13">
        <f t="shared" si="4"/>
        <v>0</v>
      </c>
    </row>
    <row r="40" spans="1:9">
      <c r="A40" s="104" t="s">
        <v>53</v>
      </c>
      <c r="B40" s="103"/>
      <c r="C40" s="105"/>
      <c r="D40" s="105"/>
      <c r="E40" s="103"/>
      <c r="F40" s="103"/>
      <c r="G40" s="106"/>
      <c r="H40" s="13"/>
      <c r="I40" s="13">
        <f t="shared" si="4"/>
        <v>0</v>
      </c>
    </row>
    <row r="41" spans="1:9">
      <c r="A41" s="9" t="s">
        <v>53</v>
      </c>
      <c r="B41" s="12" t="s">
        <v>58</v>
      </c>
      <c r="C41" s="105" t="s">
        <v>43</v>
      </c>
      <c r="D41" s="105" t="s">
        <v>60</v>
      </c>
      <c r="E41" s="12">
        <f>SUM(E32:E35)</f>
        <v>4</v>
      </c>
      <c r="F41" s="12">
        <v>6</v>
      </c>
      <c r="G41" s="106"/>
      <c r="H41" s="106">
        <f>ROUND(G41*(1+BDI_01),2)</f>
        <v>0</v>
      </c>
      <c r="I41" s="13">
        <f t="shared" si="4"/>
        <v>0</v>
      </c>
    </row>
    <row r="42" spans="1:9">
      <c r="A42" s="186" t="s">
        <v>105</v>
      </c>
      <c r="B42" s="187"/>
      <c r="C42" s="187"/>
      <c r="D42" s="187"/>
      <c r="E42" s="187"/>
      <c r="F42" s="187"/>
      <c r="G42" s="187"/>
      <c r="H42" s="188"/>
      <c r="I42" s="118">
        <f>SUM(I32:I41)</f>
        <v>0</v>
      </c>
    </row>
    <row r="44" spans="1:9">
      <c r="A44" s="6" t="s">
        <v>117</v>
      </c>
      <c r="B44" s="185" t="s">
        <v>118</v>
      </c>
      <c r="C44" s="185"/>
      <c r="D44" s="185"/>
      <c r="E44" s="185"/>
      <c r="F44" s="185"/>
      <c r="G44" s="185"/>
      <c r="H44" s="185"/>
      <c r="I44" s="185"/>
    </row>
    <row r="45" spans="1:9" ht="30">
      <c r="A45" s="6" t="s">
        <v>1</v>
      </c>
      <c r="B45" s="6" t="s">
        <v>33</v>
      </c>
      <c r="C45" s="6" t="s">
        <v>34</v>
      </c>
      <c r="D45" s="6" t="s">
        <v>35</v>
      </c>
      <c r="E45" s="103" t="s">
        <v>36</v>
      </c>
      <c r="F45" s="6" t="s">
        <v>37</v>
      </c>
      <c r="G45" s="103" t="s">
        <v>95</v>
      </c>
      <c r="H45" s="103" t="s">
        <v>96</v>
      </c>
      <c r="I45" s="6" t="s">
        <v>32</v>
      </c>
    </row>
    <row r="46" spans="1:9">
      <c r="A46" s="104" t="s">
        <v>40</v>
      </c>
      <c r="B46" s="103"/>
      <c r="C46" s="105"/>
      <c r="D46" s="105"/>
      <c r="E46" s="103"/>
      <c r="F46" s="103"/>
      <c r="G46" s="10"/>
      <c r="H46" s="10"/>
      <c r="I46" s="10"/>
    </row>
    <row r="47" spans="1:9">
      <c r="A47" s="9" t="s">
        <v>119</v>
      </c>
      <c r="B47" s="12" t="s">
        <v>42</v>
      </c>
      <c r="C47" s="105" t="s">
        <v>43</v>
      </c>
      <c r="D47" s="105" t="s">
        <v>120</v>
      </c>
      <c r="E47" s="12">
        <v>1</v>
      </c>
      <c r="F47" s="12">
        <v>1.5</v>
      </c>
      <c r="G47" s="109"/>
      <c r="H47" s="13">
        <f>ROUND(G47*(1+BDI_01),2)</f>
        <v>0</v>
      </c>
      <c r="I47" s="109">
        <f>ROUND(H47*F47*E47,2)</f>
        <v>0</v>
      </c>
    </row>
    <row r="48" spans="1:9">
      <c r="A48" s="9" t="s">
        <v>121</v>
      </c>
      <c r="B48" s="12" t="s">
        <v>42</v>
      </c>
      <c r="C48" s="105" t="s">
        <v>43</v>
      </c>
      <c r="D48" s="105" t="s">
        <v>122</v>
      </c>
      <c r="E48" s="12">
        <v>1</v>
      </c>
      <c r="F48" s="12">
        <v>1.5</v>
      </c>
      <c r="G48" s="109"/>
      <c r="H48" s="13">
        <f>ROUND(G48*(1+BDI_01),2)</f>
        <v>0</v>
      </c>
      <c r="I48" s="109">
        <f>ROUND(H48*F48*E48,2)</f>
        <v>0</v>
      </c>
    </row>
    <row r="49" spans="1:9">
      <c r="A49" s="104" t="s">
        <v>114</v>
      </c>
      <c r="B49" s="12"/>
      <c r="C49" s="105"/>
      <c r="D49" s="105"/>
      <c r="E49" s="12"/>
      <c r="F49" s="12"/>
      <c r="G49" s="10"/>
      <c r="H49" s="10"/>
      <c r="I49" s="109"/>
    </row>
    <row r="50" spans="1:9">
      <c r="A50" s="9" t="s">
        <v>123</v>
      </c>
      <c r="B50" s="12" t="s">
        <v>86</v>
      </c>
      <c r="C50" s="105" t="s">
        <v>116</v>
      </c>
      <c r="D50" s="105">
        <v>20204</v>
      </c>
      <c r="E50" s="12">
        <v>216</v>
      </c>
      <c r="F50" s="12">
        <v>1</v>
      </c>
      <c r="G50" s="109"/>
      <c r="H50" s="13">
        <f>ROUND(G50*(1+BDI_01),2)</f>
        <v>0</v>
      </c>
      <c r="I50" s="109">
        <f t="shared" ref="I50:I51" si="5">ROUND(H50*F50*E50,2)</f>
        <v>0</v>
      </c>
    </row>
    <row r="51" spans="1:9">
      <c r="A51" s="9" t="s">
        <v>124</v>
      </c>
      <c r="B51" s="12" t="s">
        <v>86</v>
      </c>
      <c r="C51" s="105" t="s">
        <v>116</v>
      </c>
      <c r="D51" s="105">
        <v>20205</v>
      </c>
      <c r="E51" s="12">
        <v>110</v>
      </c>
      <c r="F51" s="12">
        <v>1</v>
      </c>
      <c r="G51" s="109"/>
      <c r="H51" s="13">
        <f>ROUND(G51*(1+BDI_01),2)</f>
        <v>0</v>
      </c>
      <c r="I51" s="109">
        <f t="shared" si="5"/>
        <v>0</v>
      </c>
    </row>
    <row r="52" spans="1:9">
      <c r="A52" s="9" t="s">
        <v>125</v>
      </c>
      <c r="B52" s="12" t="s">
        <v>42</v>
      </c>
      <c r="C52" s="105" t="s">
        <v>43</v>
      </c>
      <c r="D52" s="105" t="s">
        <v>126</v>
      </c>
      <c r="E52" s="12">
        <v>2</v>
      </c>
      <c r="F52" s="12">
        <v>1.5</v>
      </c>
      <c r="G52" s="109"/>
      <c r="H52" s="13">
        <f>ROUND(G52*(1+BDI_01),2)</f>
        <v>0</v>
      </c>
      <c r="I52" s="109">
        <f t="shared" ref="I52" si="6">ROUND(H52*F52*E52,2)</f>
        <v>0</v>
      </c>
    </row>
    <row r="53" spans="1:9">
      <c r="A53" s="104" t="s">
        <v>51</v>
      </c>
      <c r="B53" s="12"/>
      <c r="C53" s="105"/>
      <c r="D53" s="105"/>
      <c r="E53" s="12"/>
      <c r="F53" s="12"/>
      <c r="G53" s="10"/>
      <c r="H53" s="13"/>
      <c r="I53" s="10"/>
    </row>
    <row r="54" spans="1:9">
      <c r="A54" s="9" t="s">
        <v>104</v>
      </c>
      <c r="B54" s="12" t="s">
        <v>42</v>
      </c>
      <c r="C54" s="12" t="s">
        <v>43</v>
      </c>
      <c r="D54" s="12">
        <f>Composições!A16</f>
        <v>0</v>
      </c>
      <c r="E54" s="12">
        <v>1</v>
      </c>
      <c r="F54" s="12">
        <v>1.5</v>
      </c>
      <c r="G54" s="109"/>
      <c r="H54" s="13">
        <f>ROUND(G54*(1+BDI_01),2)</f>
        <v>0</v>
      </c>
      <c r="I54" s="109">
        <f>ROUND(H54*F54*E54,2)</f>
        <v>0</v>
      </c>
    </row>
    <row r="55" spans="1:9">
      <c r="A55" s="104" t="s">
        <v>53</v>
      </c>
      <c r="B55" s="103"/>
      <c r="C55" s="105"/>
      <c r="D55" s="105"/>
      <c r="E55" s="103"/>
      <c r="F55" s="103"/>
      <c r="G55" s="10"/>
      <c r="H55" s="13"/>
      <c r="I55" s="10"/>
    </row>
    <row r="56" spans="1:9">
      <c r="A56" s="9" t="s">
        <v>53</v>
      </c>
      <c r="B56" s="12" t="s">
        <v>58</v>
      </c>
      <c r="C56" s="105" t="s">
        <v>43</v>
      </c>
      <c r="D56" s="105" t="s">
        <v>60</v>
      </c>
      <c r="E56" s="12">
        <f>SUM(E47:E48)</f>
        <v>2</v>
      </c>
      <c r="F56" s="12">
        <v>1.5</v>
      </c>
      <c r="G56" s="109"/>
      <c r="H56" s="13">
        <f>ROUND(G56*(1+BDI_01),2)</f>
        <v>0</v>
      </c>
      <c r="I56" s="109">
        <f>ROUND(H56*F56*E56,2)</f>
        <v>0</v>
      </c>
    </row>
    <row r="57" spans="1:9">
      <c r="A57" s="186" t="s">
        <v>105</v>
      </c>
      <c r="B57" s="187"/>
      <c r="C57" s="187"/>
      <c r="D57" s="187"/>
      <c r="E57" s="187"/>
      <c r="F57" s="187"/>
      <c r="G57" s="187"/>
      <c r="H57" s="188"/>
      <c r="I57" s="118">
        <f>SUM(I47:I56)</f>
        <v>0</v>
      </c>
    </row>
    <row r="59" spans="1:9">
      <c r="A59" s="6" t="s">
        <v>127</v>
      </c>
      <c r="B59" s="185" t="s">
        <v>128</v>
      </c>
      <c r="C59" s="185"/>
      <c r="D59" s="185"/>
      <c r="E59" s="185"/>
      <c r="F59" s="185"/>
      <c r="G59" s="185"/>
      <c r="H59" s="185"/>
      <c r="I59" s="185"/>
    </row>
    <row r="60" spans="1:9" ht="30">
      <c r="A60" s="110" t="s">
        <v>1</v>
      </c>
      <c r="B60" s="110" t="s">
        <v>33</v>
      </c>
      <c r="C60" s="110" t="s">
        <v>34</v>
      </c>
      <c r="D60" s="110" t="s">
        <v>35</v>
      </c>
      <c r="E60" s="111" t="s">
        <v>36</v>
      </c>
      <c r="F60" s="110" t="s">
        <v>37</v>
      </c>
      <c r="G60" s="111" t="s">
        <v>95</v>
      </c>
      <c r="H60" s="111" t="s">
        <v>129</v>
      </c>
      <c r="I60" s="110" t="s">
        <v>32</v>
      </c>
    </row>
    <row r="61" spans="1:9">
      <c r="A61" s="112" t="s">
        <v>130</v>
      </c>
      <c r="B61" s="113"/>
      <c r="C61" s="114"/>
      <c r="D61" s="110"/>
      <c r="E61" s="111"/>
      <c r="F61" s="110"/>
      <c r="G61" s="111"/>
      <c r="H61" s="111"/>
      <c r="I61" s="110"/>
    </row>
    <row r="62" spans="1:9">
      <c r="A62" s="112" t="s">
        <v>131</v>
      </c>
      <c r="B62" s="113"/>
      <c r="C62" s="114"/>
      <c r="D62" s="110"/>
      <c r="E62" s="111"/>
      <c r="F62" s="110"/>
      <c r="G62" s="111"/>
      <c r="H62" s="111"/>
      <c r="I62" s="110"/>
    </row>
    <row r="63" spans="1:9">
      <c r="A63" s="113" t="s">
        <v>132</v>
      </c>
      <c r="B63" s="114" t="s">
        <v>133</v>
      </c>
      <c r="C63" s="105" t="s">
        <v>116</v>
      </c>
      <c r="D63" s="105">
        <v>20303</v>
      </c>
      <c r="E63" s="115">
        <v>96</v>
      </c>
      <c r="F63" s="105">
        <v>1</v>
      </c>
      <c r="G63" s="116"/>
      <c r="H63" s="105">
        <f>ROUND(G63*(1+'BDI SERVIÇO'!BDI_02),2)</f>
        <v>0</v>
      </c>
      <c r="I63" s="119">
        <f t="shared" ref="I63" si="7">ROUND(H63*F63*E63,2)</f>
        <v>0</v>
      </c>
    </row>
    <row r="64" spans="1:9">
      <c r="A64" s="112" t="s">
        <v>134</v>
      </c>
      <c r="B64" s="114"/>
      <c r="C64" s="105"/>
      <c r="D64" s="105"/>
      <c r="E64" s="115"/>
      <c r="F64" s="105"/>
      <c r="G64" s="111"/>
      <c r="H64" s="111"/>
      <c r="I64" s="110"/>
    </row>
    <row r="65" spans="1:12">
      <c r="A65" s="113" t="s">
        <v>135</v>
      </c>
      <c r="B65" s="114" t="s">
        <v>136</v>
      </c>
      <c r="C65" s="105" t="s">
        <v>116</v>
      </c>
      <c r="D65" s="105">
        <v>20405</v>
      </c>
      <c r="E65" s="115">
        <v>1</v>
      </c>
      <c r="F65" s="105">
        <v>1</v>
      </c>
      <c r="G65" s="116"/>
      <c r="H65" s="105">
        <f>ROUND(G65*(1+'BDI SERVIÇO'!BDI_02),2)</f>
        <v>0</v>
      </c>
      <c r="I65" s="119">
        <f t="shared" ref="I65" si="8">ROUND(H65*F65*E65,2)</f>
        <v>0</v>
      </c>
    </row>
    <row r="66" spans="1:12">
      <c r="A66" s="112" t="s">
        <v>137</v>
      </c>
      <c r="B66" s="114" t="s">
        <v>138</v>
      </c>
      <c r="C66" s="105"/>
      <c r="D66" s="105"/>
      <c r="E66" s="115"/>
      <c r="F66" s="105"/>
      <c r="G66" s="120"/>
      <c r="H66" s="111"/>
      <c r="I66" s="110"/>
    </row>
    <row r="67" spans="1:12">
      <c r="A67" s="112" t="s">
        <v>139</v>
      </c>
      <c r="B67" s="114" t="s">
        <v>138</v>
      </c>
      <c r="C67" s="105"/>
      <c r="D67" s="105"/>
      <c r="E67" s="115"/>
      <c r="F67" s="105"/>
      <c r="G67" s="120"/>
      <c r="H67" s="111"/>
      <c r="I67" s="110"/>
    </row>
    <row r="68" spans="1:12">
      <c r="A68" s="113" t="s">
        <v>140</v>
      </c>
      <c r="B68" s="114" t="s">
        <v>133</v>
      </c>
      <c r="C68" s="105" t="s">
        <v>116</v>
      </c>
      <c r="D68" s="105">
        <v>30101</v>
      </c>
      <c r="E68" s="115">
        <v>96</v>
      </c>
      <c r="F68" s="105">
        <v>1</v>
      </c>
      <c r="G68" s="116"/>
      <c r="H68" s="105">
        <f>ROUND(G68*(1+'BDI SERVIÇO'!BDI_02),2)</f>
        <v>0</v>
      </c>
      <c r="I68" s="119">
        <f t="shared" ref="I68" si="9">ROUND(H68*F68*E68,2)</f>
        <v>0</v>
      </c>
    </row>
    <row r="69" spans="1:12">
      <c r="A69" s="112" t="s">
        <v>141</v>
      </c>
      <c r="B69" s="114" t="s">
        <v>138</v>
      </c>
      <c r="C69" s="105"/>
      <c r="D69" s="105"/>
      <c r="E69" s="115"/>
      <c r="F69" s="105"/>
      <c r="G69" s="120"/>
      <c r="H69" s="111"/>
      <c r="I69" s="110"/>
    </row>
    <row r="70" spans="1:12">
      <c r="A70" s="113" t="s">
        <v>142</v>
      </c>
      <c r="B70" s="114" t="s">
        <v>86</v>
      </c>
      <c r="C70" s="105" t="s">
        <v>116</v>
      </c>
      <c r="D70" s="105">
        <v>60402</v>
      </c>
      <c r="E70" s="115">
        <v>6</v>
      </c>
      <c r="F70" s="105">
        <v>1</v>
      </c>
      <c r="G70" s="116"/>
      <c r="H70" s="105">
        <f>ROUND(G70*(1+'BDI SERVIÇO'!BDI_02),2)</f>
        <v>0</v>
      </c>
      <c r="I70" s="119">
        <f t="shared" ref="I70" si="10">ROUND(H70*F70*E70,2)</f>
        <v>0</v>
      </c>
    </row>
    <row r="71" spans="1:12">
      <c r="A71" s="112" t="s">
        <v>143</v>
      </c>
      <c r="B71" s="114" t="s">
        <v>138</v>
      </c>
      <c r="C71" s="105"/>
      <c r="D71" s="105"/>
      <c r="E71" s="115"/>
      <c r="F71" s="105"/>
      <c r="G71" s="120"/>
      <c r="H71" s="111"/>
      <c r="I71" s="110"/>
    </row>
    <row r="72" spans="1:12">
      <c r="A72" s="113" t="s">
        <v>144</v>
      </c>
      <c r="B72" s="114" t="s">
        <v>133</v>
      </c>
      <c r="C72" s="105" t="s">
        <v>116</v>
      </c>
      <c r="D72" s="10">
        <v>60701</v>
      </c>
      <c r="E72" s="115">
        <v>163.19999999999999</v>
      </c>
      <c r="F72" s="10">
        <v>1</v>
      </c>
      <c r="G72" s="109"/>
      <c r="H72" s="105">
        <f>ROUND(G72*(1+'BDI SERVIÇO'!BDI_02),2)</f>
        <v>0</v>
      </c>
      <c r="I72" s="119">
        <f t="shared" ref="I72" si="11">ROUND(H72*F72*E72,2)</f>
        <v>0</v>
      </c>
    </row>
    <row r="73" spans="1:12">
      <c r="A73" s="112" t="s">
        <v>145</v>
      </c>
      <c r="B73" s="114" t="s">
        <v>138</v>
      </c>
      <c r="C73" s="105"/>
      <c r="D73" s="10"/>
      <c r="E73" s="115"/>
      <c r="F73" s="10"/>
      <c r="G73" s="10"/>
      <c r="H73" s="10"/>
      <c r="I73" s="10"/>
    </row>
    <row r="74" spans="1:12">
      <c r="A74" s="113" t="s">
        <v>146</v>
      </c>
      <c r="B74" s="114" t="s">
        <v>147</v>
      </c>
      <c r="C74" s="105" t="s">
        <v>116</v>
      </c>
      <c r="D74" s="10">
        <v>60801</v>
      </c>
      <c r="E74" s="115">
        <v>28.8</v>
      </c>
      <c r="F74" s="10">
        <v>1</v>
      </c>
      <c r="G74" s="109"/>
      <c r="H74" s="105">
        <f>ROUND(G74*(1+'BDI SERVIÇO'!BDI_02),2)</f>
        <v>0</v>
      </c>
      <c r="I74" s="119">
        <f t="shared" ref="I74" si="12">ROUND(H74*F74*E74,2)</f>
        <v>0</v>
      </c>
      <c r="K74" s="126"/>
      <c r="L74" s="126"/>
    </row>
    <row r="75" spans="1:12">
      <c r="A75" s="112" t="s">
        <v>148</v>
      </c>
      <c r="B75" s="114" t="s">
        <v>138</v>
      </c>
      <c r="C75" s="105"/>
      <c r="D75" s="10"/>
      <c r="E75" s="115"/>
      <c r="F75" s="10"/>
      <c r="G75" s="10"/>
      <c r="H75" s="10"/>
      <c r="I75" s="10"/>
      <c r="K75" s="126"/>
      <c r="L75" s="126"/>
    </row>
    <row r="76" spans="1:12">
      <c r="A76" s="112" t="s">
        <v>149</v>
      </c>
      <c r="B76" s="114" t="s">
        <v>138</v>
      </c>
      <c r="C76" s="105"/>
      <c r="D76" s="10"/>
      <c r="E76" s="115"/>
      <c r="F76" s="10"/>
      <c r="G76" s="10"/>
      <c r="H76" s="10"/>
      <c r="I76" s="10"/>
      <c r="K76" s="126"/>
      <c r="L76" s="126"/>
    </row>
    <row r="77" spans="1:12">
      <c r="A77" s="113" t="s">
        <v>150</v>
      </c>
      <c r="B77" s="114" t="s">
        <v>133</v>
      </c>
      <c r="C77" s="105" t="s">
        <v>116</v>
      </c>
      <c r="D77" s="10">
        <v>80601</v>
      </c>
      <c r="E77" s="115">
        <v>556.23</v>
      </c>
      <c r="F77" s="10">
        <v>1</v>
      </c>
      <c r="G77" s="109"/>
      <c r="H77" s="105">
        <f>ROUND(G77*(1+'BDI SERVIÇO'!BDI_02),2)</f>
        <v>0</v>
      </c>
      <c r="I77" s="119">
        <f t="shared" ref="I77:I90" si="13">ROUND(H77*F77*E77,2)</f>
        <v>0</v>
      </c>
      <c r="K77" s="126"/>
      <c r="L77" s="126"/>
    </row>
    <row r="78" spans="1:12">
      <c r="A78" s="112" t="s">
        <v>151</v>
      </c>
      <c r="B78" s="114" t="s">
        <v>138</v>
      </c>
      <c r="C78" s="105"/>
      <c r="D78" s="10"/>
      <c r="E78" s="115"/>
      <c r="F78" s="10"/>
      <c r="G78" s="10"/>
      <c r="H78" s="10"/>
      <c r="I78" s="10"/>
      <c r="K78" s="126"/>
      <c r="L78" s="126"/>
    </row>
    <row r="79" spans="1:12">
      <c r="A79" s="113" t="s">
        <v>152</v>
      </c>
      <c r="B79" s="114" t="s">
        <v>153</v>
      </c>
      <c r="C79" s="105" t="s">
        <v>116</v>
      </c>
      <c r="D79" s="10">
        <v>80802</v>
      </c>
      <c r="E79" s="115">
        <v>3221.3</v>
      </c>
      <c r="F79" s="10">
        <v>1</v>
      </c>
      <c r="G79" s="109"/>
      <c r="H79" s="105">
        <f>ROUND(G79*(1+'BDI SERVIÇO'!BDI_02),2)</f>
        <v>0</v>
      </c>
      <c r="I79" s="119">
        <f t="shared" si="13"/>
        <v>0</v>
      </c>
      <c r="K79" s="126"/>
      <c r="L79" s="126"/>
    </row>
    <row r="80" spans="1:12">
      <c r="A80" s="112" t="s">
        <v>154</v>
      </c>
      <c r="B80" s="114" t="s">
        <v>138</v>
      </c>
      <c r="C80" s="105"/>
      <c r="D80" s="10"/>
      <c r="E80" s="115"/>
      <c r="F80" s="10"/>
      <c r="G80" s="10"/>
      <c r="H80" s="105"/>
      <c r="I80" s="119"/>
      <c r="K80" s="126"/>
      <c r="L80" s="126"/>
    </row>
    <row r="81" spans="1:12">
      <c r="A81" s="113" t="s">
        <v>155</v>
      </c>
      <c r="B81" s="114" t="s">
        <v>147</v>
      </c>
      <c r="C81" s="105" t="s">
        <v>116</v>
      </c>
      <c r="D81" s="10">
        <v>81007</v>
      </c>
      <c r="E81" s="115">
        <v>67.040000000000006</v>
      </c>
      <c r="F81" s="10">
        <v>1</v>
      </c>
      <c r="G81" s="109"/>
      <c r="H81" s="105">
        <f>ROUND(G81*(1+'BDI SERVIÇO'!BDI_02),2)</f>
        <v>0</v>
      </c>
      <c r="I81" s="119">
        <f t="shared" si="13"/>
        <v>0</v>
      </c>
      <c r="K81" s="126"/>
      <c r="L81" s="126"/>
    </row>
    <row r="82" spans="1:12">
      <c r="A82" s="112" t="s">
        <v>156</v>
      </c>
      <c r="B82" s="114"/>
      <c r="C82" s="105"/>
      <c r="D82" s="10"/>
      <c r="E82" s="115"/>
      <c r="F82" s="10"/>
      <c r="G82" s="10"/>
      <c r="H82" s="102"/>
      <c r="I82" s="119"/>
      <c r="K82" s="126"/>
      <c r="L82" s="126"/>
    </row>
    <row r="83" spans="1:12">
      <c r="A83" s="113" t="s">
        <v>157</v>
      </c>
      <c r="B83" s="114" t="s">
        <v>158</v>
      </c>
      <c r="C83" s="105" t="s">
        <v>116</v>
      </c>
      <c r="D83" s="10">
        <v>91301</v>
      </c>
      <c r="E83" s="115">
        <v>0.01</v>
      </c>
      <c r="F83" s="10">
        <v>1</v>
      </c>
      <c r="G83" s="109"/>
      <c r="H83" s="105">
        <f>ROUND(G83*(1+'BDI SERVIÇO'!BDI_02),2)</f>
        <v>0</v>
      </c>
      <c r="I83" s="119">
        <f t="shared" si="13"/>
        <v>0</v>
      </c>
      <c r="K83" s="126"/>
      <c r="L83" s="126"/>
    </row>
    <row r="84" spans="1:12">
      <c r="A84" s="113" t="s">
        <v>159</v>
      </c>
      <c r="B84" s="114" t="s">
        <v>160</v>
      </c>
      <c r="C84" s="105" t="s">
        <v>116</v>
      </c>
      <c r="D84" s="10">
        <v>91302</v>
      </c>
      <c r="E84" s="115">
        <v>0.2</v>
      </c>
      <c r="F84" s="10">
        <v>1</v>
      </c>
      <c r="G84" s="109"/>
      <c r="H84" s="105">
        <f>ROUND(G84*(1+'BDI SERVIÇO'!BDI_02),2)</f>
        <v>0</v>
      </c>
      <c r="I84" s="119">
        <f t="shared" si="13"/>
        <v>0</v>
      </c>
      <c r="K84" s="126"/>
      <c r="L84" s="126"/>
    </row>
    <row r="85" spans="1:12">
      <c r="A85" s="112" t="s">
        <v>161</v>
      </c>
      <c r="B85" s="114" t="s">
        <v>138</v>
      </c>
      <c r="C85" s="105"/>
      <c r="D85" s="10"/>
      <c r="E85" s="115"/>
      <c r="F85" s="10"/>
      <c r="G85" s="10"/>
      <c r="H85" s="102"/>
      <c r="I85" s="119"/>
      <c r="K85" s="126"/>
      <c r="L85" s="126"/>
    </row>
    <row r="86" spans="1:12">
      <c r="A86" s="113" t="s">
        <v>162</v>
      </c>
      <c r="B86" s="114" t="s">
        <v>133</v>
      </c>
      <c r="C86" s="105" t="s">
        <v>116</v>
      </c>
      <c r="D86" s="10">
        <v>130206</v>
      </c>
      <c r="E86" s="115">
        <v>110.4</v>
      </c>
      <c r="F86" s="10">
        <v>1</v>
      </c>
      <c r="G86" s="13"/>
      <c r="H86" s="105">
        <f>ROUND(G86*(1+'BDI SERVIÇO'!BDI_02),2)</f>
        <v>0</v>
      </c>
      <c r="I86" s="119">
        <f t="shared" si="13"/>
        <v>0</v>
      </c>
      <c r="K86" s="126"/>
      <c r="L86" s="126"/>
    </row>
    <row r="87" spans="1:12">
      <c r="A87" s="112" t="s">
        <v>163</v>
      </c>
      <c r="B87" s="114" t="s">
        <v>138</v>
      </c>
      <c r="C87" s="105"/>
      <c r="D87" s="10"/>
      <c r="E87" s="115"/>
      <c r="F87" s="10"/>
      <c r="G87" s="10"/>
      <c r="H87" s="10"/>
      <c r="I87" s="10"/>
      <c r="K87" s="126"/>
      <c r="L87" s="126"/>
    </row>
    <row r="88" spans="1:12">
      <c r="A88" s="113" t="s">
        <v>164</v>
      </c>
      <c r="B88" s="114" t="s">
        <v>153</v>
      </c>
      <c r="C88" s="105" t="s">
        <v>116</v>
      </c>
      <c r="D88" s="10">
        <v>151001</v>
      </c>
      <c r="E88" s="115">
        <v>13.38</v>
      </c>
      <c r="F88" s="10">
        <v>1</v>
      </c>
      <c r="G88" s="109"/>
      <c r="H88" s="105">
        <f>ROUND(G88*(1+'BDI SERVIÇO'!BDI_02),2)</f>
        <v>0</v>
      </c>
      <c r="I88" s="119">
        <f t="shared" si="13"/>
        <v>0</v>
      </c>
      <c r="K88" s="126"/>
      <c r="L88" s="126"/>
    </row>
    <row r="89" spans="1:12">
      <c r="A89" s="121" t="s">
        <v>165</v>
      </c>
      <c r="B89" s="10"/>
      <c r="C89" s="10"/>
      <c r="D89" s="10"/>
      <c r="E89" s="122"/>
      <c r="F89" s="10"/>
      <c r="G89" s="10"/>
      <c r="H89" s="105"/>
      <c r="I89" s="119"/>
    </row>
    <row r="90" spans="1:12">
      <c r="A90" s="123" t="s">
        <v>166</v>
      </c>
      <c r="B90" s="18" t="s">
        <v>33</v>
      </c>
      <c r="C90" s="18" t="s">
        <v>71</v>
      </c>
      <c r="D90" s="18" t="s">
        <v>87</v>
      </c>
      <c r="E90" s="124">
        <v>6</v>
      </c>
      <c r="F90" s="18">
        <v>1</v>
      </c>
      <c r="G90" s="19"/>
      <c r="H90" s="125">
        <f>ROUND(G90*(1+'BDI SERVIÇO'!BDI_02),2)</f>
        <v>0</v>
      </c>
      <c r="I90" s="127">
        <f t="shared" si="13"/>
        <v>0</v>
      </c>
    </row>
    <row r="91" spans="1:12" ht="24.75" customHeight="1">
      <c r="A91" s="189" t="s">
        <v>105</v>
      </c>
      <c r="B91" s="189"/>
      <c r="C91" s="189"/>
      <c r="D91" s="189"/>
      <c r="E91" s="189"/>
      <c r="F91" s="189"/>
      <c r="G91" s="189"/>
      <c r="H91" s="189"/>
      <c r="I91" s="118">
        <f>SUM(I61:I90)</f>
        <v>0</v>
      </c>
    </row>
  </sheetData>
  <mergeCells count="10">
    <mergeCell ref="A42:H42"/>
    <mergeCell ref="B44:I44"/>
    <mergeCell ref="A57:H57"/>
    <mergeCell ref="B59:I59"/>
    <mergeCell ref="A91:H91"/>
    <mergeCell ref="B1:I1"/>
    <mergeCell ref="A13:H13"/>
    <mergeCell ref="B16:I16"/>
    <mergeCell ref="A26:H26"/>
    <mergeCell ref="B29:I29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E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8"/>
  <sheetViews>
    <sheetView workbookViewId="0">
      <selection activeCell="A12" sqref="A12"/>
    </sheetView>
  </sheetViews>
  <sheetFormatPr defaultColWidth="9.140625" defaultRowHeight="15"/>
  <cols>
    <col min="1" max="1" width="94.42578125" style="88" customWidth="1"/>
    <col min="2" max="4" width="10.28515625" style="89" customWidth="1"/>
    <col min="5" max="5" width="8.85546875" style="89" customWidth="1"/>
    <col min="6" max="6" width="13.85546875" style="89" customWidth="1"/>
    <col min="7" max="7" width="16.5703125" style="88" customWidth="1"/>
    <col min="8" max="8" width="14.85546875" style="88" customWidth="1"/>
    <col min="9" max="16384" width="9.140625" style="88"/>
  </cols>
  <sheetData>
    <row r="1" spans="1:8" ht="30">
      <c r="A1" s="173" t="s">
        <v>167</v>
      </c>
      <c r="B1" s="173" t="s">
        <v>33</v>
      </c>
      <c r="C1" s="173" t="s">
        <v>34</v>
      </c>
      <c r="D1" s="173" t="s">
        <v>35</v>
      </c>
      <c r="E1" s="194" t="s">
        <v>36</v>
      </c>
      <c r="F1" s="194" t="s">
        <v>168</v>
      </c>
      <c r="G1" s="194" t="s">
        <v>169</v>
      </c>
      <c r="H1" s="173" t="s">
        <v>32</v>
      </c>
    </row>
    <row r="2" spans="1:8">
      <c r="A2" s="90" t="s">
        <v>170</v>
      </c>
      <c r="B2" s="91" t="s">
        <v>171</v>
      </c>
      <c r="C2" s="91" t="s">
        <v>71</v>
      </c>
      <c r="D2" s="91" t="s">
        <v>87</v>
      </c>
      <c r="E2" s="91">
        <v>2</v>
      </c>
      <c r="F2" s="92"/>
      <c r="G2" s="92">
        <f>ROUND(F2*(1+'BDI SERVIÇO'!BDI_02),2)</f>
        <v>0</v>
      </c>
      <c r="H2" s="93">
        <f>G2*E2</f>
        <v>0</v>
      </c>
    </row>
    <row r="3" spans="1:8">
      <c r="A3" s="94" t="s">
        <v>172</v>
      </c>
      <c r="B3" s="95" t="s">
        <v>171</v>
      </c>
      <c r="C3" s="95" t="s">
        <v>116</v>
      </c>
      <c r="D3" s="95">
        <v>190423</v>
      </c>
      <c r="E3" s="91">
        <v>2</v>
      </c>
      <c r="F3" s="96"/>
      <c r="G3" s="92">
        <f>ROUND(F3*(1+'BDI SERVIÇO'!BDI_02),2)</f>
        <v>0</v>
      </c>
      <c r="H3" s="93">
        <f>G3*E3</f>
        <v>0</v>
      </c>
    </row>
    <row r="4" spans="1:8">
      <c r="A4" s="94" t="s">
        <v>173</v>
      </c>
      <c r="B4" s="95" t="s">
        <v>171</v>
      </c>
      <c r="C4" s="95" t="s">
        <v>116</v>
      </c>
      <c r="D4" s="95">
        <v>160122</v>
      </c>
      <c r="E4" s="91">
        <v>8.3219999999999992</v>
      </c>
      <c r="F4" s="96"/>
      <c r="G4" s="92">
        <f>ROUND(F4*(1+'BDI SERVIÇO'!BDI_02),2)</f>
        <v>0</v>
      </c>
      <c r="H4" s="93">
        <f t="shared" ref="H4:H53" si="0">G4*E4</f>
        <v>0</v>
      </c>
    </row>
    <row r="5" spans="1:8">
      <c r="A5" s="94" t="s">
        <v>174</v>
      </c>
      <c r="B5" s="95" t="s">
        <v>86</v>
      </c>
      <c r="C5" s="95" t="s">
        <v>116</v>
      </c>
      <c r="D5" s="95">
        <v>30515</v>
      </c>
      <c r="E5" s="91">
        <v>4</v>
      </c>
      <c r="F5" s="96"/>
      <c r="G5" s="92">
        <f>ROUND(F5*(1+'BDI SERVIÇO'!BDI_02),2)</f>
        <v>0</v>
      </c>
      <c r="H5" s="93">
        <f t="shared" si="0"/>
        <v>0</v>
      </c>
    </row>
    <row r="6" spans="1:8">
      <c r="A6" s="94" t="s">
        <v>175</v>
      </c>
      <c r="B6" s="95" t="s">
        <v>171</v>
      </c>
      <c r="C6" s="95" t="s">
        <v>116</v>
      </c>
      <c r="D6" s="95">
        <v>190501</v>
      </c>
      <c r="E6" s="91">
        <v>130</v>
      </c>
      <c r="F6" s="96"/>
      <c r="G6" s="92">
        <f>ROUND(F6*(1+'BDI SERVIÇO'!BDI_02),2)</f>
        <v>0</v>
      </c>
      <c r="H6" s="93">
        <f t="shared" si="0"/>
        <v>0</v>
      </c>
    </row>
    <row r="7" spans="1:8">
      <c r="A7" s="94" t="s">
        <v>176</v>
      </c>
      <c r="B7" s="95" t="s">
        <v>171</v>
      </c>
      <c r="C7" s="95" t="s">
        <v>116</v>
      </c>
      <c r="D7" s="95">
        <v>190503</v>
      </c>
      <c r="E7" s="91">
        <v>25</v>
      </c>
      <c r="F7" s="96"/>
      <c r="G7" s="92">
        <f>ROUND(F7*(1+'BDI SERVIÇO'!BDI_02),2)</f>
        <v>0</v>
      </c>
      <c r="H7" s="93">
        <f t="shared" si="0"/>
        <v>0</v>
      </c>
    </row>
    <row r="8" spans="1:8">
      <c r="A8" s="94" t="s">
        <v>177</v>
      </c>
      <c r="B8" s="95" t="s">
        <v>178</v>
      </c>
      <c r="C8" s="95" t="s">
        <v>116</v>
      </c>
      <c r="D8" s="95">
        <f>CASAN!A71</f>
        <v>30502</v>
      </c>
      <c r="E8" s="91">
        <v>2</v>
      </c>
      <c r="F8" s="96"/>
      <c r="G8" s="92">
        <f>ROUND(F8*(1+'BDI SERVIÇO'!BDI_02),2)</f>
        <v>0</v>
      </c>
      <c r="H8" s="93">
        <f t="shared" si="0"/>
        <v>0</v>
      </c>
    </row>
    <row r="9" spans="1:8">
      <c r="A9" s="94" t="s">
        <v>179</v>
      </c>
      <c r="B9" s="95" t="s">
        <v>147</v>
      </c>
      <c r="C9" s="95" t="s">
        <v>116</v>
      </c>
      <c r="D9" s="95" t="s">
        <v>180</v>
      </c>
      <c r="E9" s="91">
        <v>30</v>
      </c>
      <c r="F9" s="96"/>
      <c r="G9" s="92">
        <f>ROUND(F9*(1+'BDI SERVIÇO'!BDI_02),2)</f>
        <v>0</v>
      </c>
      <c r="H9" s="93">
        <f t="shared" si="0"/>
        <v>0</v>
      </c>
    </row>
    <row r="10" spans="1:8">
      <c r="A10" s="94" t="s">
        <v>181</v>
      </c>
      <c r="B10" s="95" t="s">
        <v>178</v>
      </c>
      <c r="C10" s="95" t="s">
        <v>116</v>
      </c>
      <c r="D10" s="95">
        <f>CASAN!A70</f>
        <v>30501</v>
      </c>
      <c r="E10" s="91">
        <v>2</v>
      </c>
      <c r="F10" s="96"/>
      <c r="G10" s="92">
        <f>ROUND(F10*(1+'BDI SERVIÇO'!BDI_02),2)</f>
        <v>0</v>
      </c>
      <c r="H10" s="93">
        <f t="shared" si="0"/>
        <v>0</v>
      </c>
    </row>
    <row r="11" spans="1:8">
      <c r="A11" s="94" t="s">
        <v>182</v>
      </c>
      <c r="B11" s="95" t="s">
        <v>171</v>
      </c>
      <c r="C11" s="95" t="s">
        <v>116</v>
      </c>
      <c r="D11" s="95">
        <f>CASAN!A1173</f>
        <v>190110</v>
      </c>
      <c r="E11" s="91">
        <v>20</v>
      </c>
      <c r="F11" s="96"/>
      <c r="G11" s="92">
        <f>ROUND(F11*(1+'BDI SERVIÇO'!BDI_02),2)</f>
        <v>0</v>
      </c>
      <c r="H11" s="93">
        <f t="shared" si="0"/>
        <v>0</v>
      </c>
    </row>
    <row r="12" spans="1:8">
      <c r="A12" s="94" t="s">
        <v>183</v>
      </c>
      <c r="B12" s="95" t="s">
        <v>171</v>
      </c>
      <c r="C12" s="95" t="s">
        <v>116</v>
      </c>
      <c r="D12" s="95">
        <f>CASAN!A1245</f>
        <v>190507</v>
      </c>
      <c r="E12" s="91">
        <v>8</v>
      </c>
      <c r="F12" s="96"/>
      <c r="G12" s="92">
        <f>ROUND(F12*(1+'BDI SERVIÇO'!BDI_02),2)</f>
        <v>0</v>
      </c>
      <c r="H12" s="93">
        <f t="shared" si="0"/>
        <v>0</v>
      </c>
    </row>
    <row r="13" spans="1:8">
      <c r="A13" s="94" t="s">
        <v>184</v>
      </c>
      <c r="B13" s="95" t="s">
        <v>147</v>
      </c>
      <c r="C13" s="95" t="s">
        <v>116</v>
      </c>
      <c r="D13" s="95">
        <f>CASAN!A102</f>
        <v>40201</v>
      </c>
      <c r="E13" s="91">
        <v>180</v>
      </c>
      <c r="F13" s="96"/>
      <c r="G13" s="92">
        <f>ROUND(F13*(1+'BDI SERVIÇO'!BDI_02),2)</f>
        <v>0</v>
      </c>
      <c r="H13" s="93">
        <f t="shared" si="0"/>
        <v>0</v>
      </c>
    </row>
    <row r="14" spans="1:8">
      <c r="A14" s="94" t="s">
        <v>185</v>
      </c>
      <c r="B14" s="95" t="s">
        <v>147</v>
      </c>
      <c r="C14" s="95" t="s">
        <v>116</v>
      </c>
      <c r="D14" s="95">
        <f>CASAN!A103</f>
        <v>40202</v>
      </c>
      <c r="E14" s="91">
        <v>50.486800000000002</v>
      </c>
      <c r="F14" s="96"/>
      <c r="G14" s="92">
        <f>ROUND(F14*(1+'BDI SERVIÇO'!BDI_02),2)</f>
        <v>0</v>
      </c>
      <c r="H14" s="93">
        <f t="shared" si="0"/>
        <v>0</v>
      </c>
    </row>
    <row r="15" spans="1:8">
      <c r="A15" s="94" t="s">
        <v>186</v>
      </c>
      <c r="B15" s="95" t="s">
        <v>147</v>
      </c>
      <c r="C15" s="95" t="s">
        <v>116</v>
      </c>
      <c r="D15" s="95">
        <f>CASAN!A104</f>
        <v>40203</v>
      </c>
      <c r="E15" s="91">
        <v>20</v>
      </c>
      <c r="F15" s="96"/>
      <c r="G15" s="92">
        <f>ROUND(F15*(1+'BDI SERVIÇO'!BDI_02),2)</f>
        <v>0</v>
      </c>
      <c r="H15" s="93">
        <f t="shared" si="0"/>
        <v>0</v>
      </c>
    </row>
    <row r="16" spans="1:8">
      <c r="A16" s="94" t="s">
        <v>187</v>
      </c>
      <c r="B16" s="95" t="s">
        <v>147</v>
      </c>
      <c r="C16" s="95" t="s">
        <v>116</v>
      </c>
      <c r="D16" s="95">
        <f>CASAN!A109</f>
        <v>40302</v>
      </c>
      <c r="E16" s="91">
        <v>85</v>
      </c>
      <c r="F16" s="96"/>
      <c r="G16" s="92">
        <f>ROUND(F16*(1+'BDI SERVIÇO'!BDI_02),2)</f>
        <v>0</v>
      </c>
      <c r="H16" s="93">
        <f t="shared" si="0"/>
        <v>0</v>
      </c>
    </row>
    <row r="17" spans="1:8">
      <c r="A17" s="94" t="s">
        <v>188</v>
      </c>
      <c r="B17" s="95" t="s">
        <v>147</v>
      </c>
      <c r="C17" s="95" t="s">
        <v>116</v>
      </c>
      <c r="D17" s="95">
        <f>CASAN!A110</f>
        <v>40303</v>
      </c>
      <c r="E17" s="91">
        <v>55.48</v>
      </c>
      <c r="F17" s="96"/>
      <c r="G17" s="92">
        <f>ROUND(F17*(1+'BDI SERVIÇO'!BDI_02),2)</f>
        <v>0</v>
      </c>
      <c r="H17" s="93">
        <f t="shared" si="0"/>
        <v>0</v>
      </c>
    </row>
    <row r="18" spans="1:8">
      <c r="A18" s="94" t="s">
        <v>189</v>
      </c>
      <c r="B18" s="95" t="s">
        <v>147</v>
      </c>
      <c r="C18" s="95" t="s">
        <v>116</v>
      </c>
      <c r="D18" s="95">
        <f>CASAN!A111</f>
        <v>40304</v>
      </c>
      <c r="E18" s="91">
        <v>6.9349999999999996</v>
      </c>
      <c r="F18" s="96"/>
      <c r="G18" s="92">
        <f>ROUND(F18*(1+'BDI SERVIÇO'!BDI_02),2)</f>
        <v>0</v>
      </c>
      <c r="H18" s="93">
        <f t="shared" si="0"/>
        <v>0</v>
      </c>
    </row>
    <row r="19" spans="1:8">
      <c r="A19" s="94" t="s">
        <v>190</v>
      </c>
      <c r="B19" s="95" t="s">
        <v>133</v>
      </c>
      <c r="C19" s="95" t="s">
        <v>116</v>
      </c>
      <c r="D19" s="95">
        <f>CASAN!A149</f>
        <v>50103</v>
      </c>
      <c r="E19" s="91">
        <v>4.1609999999999996</v>
      </c>
      <c r="F19" s="96"/>
      <c r="G19" s="92">
        <f>ROUND(F19*(1+'BDI SERVIÇO'!BDI_02),2)</f>
        <v>0</v>
      </c>
      <c r="H19" s="93">
        <f t="shared" si="0"/>
        <v>0</v>
      </c>
    </row>
    <row r="20" spans="1:8">
      <c r="A20" s="94" t="s">
        <v>191</v>
      </c>
      <c r="B20" s="95" t="s">
        <v>133</v>
      </c>
      <c r="C20" s="95" t="s">
        <v>116</v>
      </c>
      <c r="D20" s="95">
        <f>CASAN!A148</f>
        <v>50102</v>
      </c>
      <c r="E20" s="91">
        <v>4.1609999999999996</v>
      </c>
      <c r="F20" s="96"/>
      <c r="G20" s="92">
        <f>ROUND(F20*(1+'BDI SERVIÇO'!BDI_02),2)</f>
        <v>0</v>
      </c>
      <c r="H20" s="93">
        <f t="shared" si="0"/>
        <v>0</v>
      </c>
    </row>
    <row r="21" spans="1:8">
      <c r="A21" s="94" t="s">
        <v>192</v>
      </c>
      <c r="B21" s="95" t="s">
        <v>86</v>
      </c>
      <c r="C21" s="95" t="s">
        <v>116</v>
      </c>
      <c r="D21" s="95" t="s">
        <v>193</v>
      </c>
      <c r="E21" s="91">
        <v>1000</v>
      </c>
      <c r="F21" s="96"/>
      <c r="G21" s="92">
        <f>ROUND(F21*(1+'BDI SERVIÇO'!BDI_02),2)</f>
        <v>0</v>
      </c>
      <c r="H21" s="93">
        <f t="shared" si="0"/>
        <v>0</v>
      </c>
    </row>
    <row r="22" spans="1:8">
      <c r="A22" s="94" t="s">
        <v>194</v>
      </c>
      <c r="B22" s="95" t="s">
        <v>133</v>
      </c>
      <c r="C22" s="95" t="s">
        <v>116</v>
      </c>
      <c r="D22" s="95">
        <f>CASAN!A624</f>
        <v>100204</v>
      </c>
      <c r="E22" s="91">
        <v>24.966000000000001</v>
      </c>
      <c r="F22" s="96"/>
      <c r="G22" s="92">
        <f>ROUND(F22*(1+'BDI SERVIÇO'!BDI_02),2)</f>
        <v>0</v>
      </c>
      <c r="H22" s="93">
        <f t="shared" si="0"/>
        <v>0</v>
      </c>
    </row>
    <row r="23" spans="1:8">
      <c r="A23" s="94" t="s">
        <v>195</v>
      </c>
      <c r="B23" s="95" t="s">
        <v>171</v>
      </c>
      <c r="C23" s="95" t="s">
        <v>116</v>
      </c>
      <c r="D23" s="95" t="s">
        <v>196</v>
      </c>
      <c r="E23" s="91">
        <v>300</v>
      </c>
      <c r="F23" s="96"/>
      <c r="G23" s="92">
        <f>ROUND(F23*(1+'BDI SERVIÇO'!BDI_02),2)</f>
        <v>0</v>
      </c>
      <c r="H23" s="93">
        <f t="shared" si="0"/>
        <v>0</v>
      </c>
    </row>
    <row r="24" spans="1:8">
      <c r="A24" s="94" t="s">
        <v>197</v>
      </c>
      <c r="B24" s="95" t="s">
        <v>171</v>
      </c>
      <c r="C24" s="95" t="s">
        <v>116</v>
      </c>
      <c r="D24" s="95">
        <f>CASAN!A668</f>
        <v>110104</v>
      </c>
      <c r="E24" s="91">
        <v>70</v>
      </c>
      <c r="F24" s="96"/>
      <c r="G24" s="92">
        <f>ROUND(F24*(1+'BDI SERVIÇO'!BDI_02),2)</f>
        <v>0</v>
      </c>
      <c r="H24" s="93">
        <f t="shared" si="0"/>
        <v>0</v>
      </c>
    </row>
    <row r="25" spans="1:8">
      <c r="A25" s="94" t="s">
        <v>198</v>
      </c>
      <c r="B25" s="95" t="s">
        <v>171</v>
      </c>
      <c r="C25" s="95" t="s">
        <v>116</v>
      </c>
      <c r="D25" s="95">
        <f>CASAN!A1172</f>
        <v>190106</v>
      </c>
      <c r="E25" s="91">
        <v>20</v>
      </c>
      <c r="F25" s="96"/>
      <c r="G25" s="92">
        <f>ROUND(F25*(1+'BDI SERVIÇO'!BDI_02),2)</f>
        <v>0</v>
      </c>
      <c r="H25" s="93">
        <f t="shared" si="0"/>
        <v>0</v>
      </c>
    </row>
    <row r="26" spans="1:8">
      <c r="A26" s="94" t="s">
        <v>199</v>
      </c>
      <c r="B26" s="95" t="s">
        <v>171</v>
      </c>
      <c r="C26" s="95" t="s">
        <v>116</v>
      </c>
      <c r="D26" s="95" t="s">
        <v>200</v>
      </c>
      <c r="E26" s="91">
        <v>1600</v>
      </c>
      <c r="F26" s="96"/>
      <c r="G26" s="92">
        <f>ROUND(F26*(1+'BDI SERVIÇO'!BDI_02),2)</f>
        <v>0</v>
      </c>
      <c r="H26" s="93">
        <f t="shared" si="0"/>
        <v>0</v>
      </c>
    </row>
    <row r="27" spans="1:8">
      <c r="A27" s="94" t="s">
        <v>201</v>
      </c>
      <c r="B27" s="95" t="s">
        <v>171</v>
      </c>
      <c r="C27" s="95" t="s">
        <v>116</v>
      </c>
      <c r="D27" s="95">
        <f>CASAN!A1170</f>
        <v>190104</v>
      </c>
      <c r="E27" s="91">
        <v>10</v>
      </c>
      <c r="F27" s="96"/>
      <c r="G27" s="92">
        <f>ROUND(F27*(1+'BDI SERVIÇO'!BDI_02),2)</f>
        <v>0</v>
      </c>
      <c r="H27" s="93">
        <f t="shared" si="0"/>
        <v>0</v>
      </c>
    </row>
    <row r="28" spans="1:8">
      <c r="A28" s="94" t="s">
        <v>202</v>
      </c>
      <c r="B28" s="95" t="s">
        <v>171</v>
      </c>
      <c r="C28" s="95" t="s">
        <v>116</v>
      </c>
      <c r="D28" s="95" t="s">
        <v>203</v>
      </c>
      <c r="E28" s="91">
        <v>8.3219999999999992</v>
      </c>
      <c r="F28" s="96"/>
      <c r="G28" s="92">
        <f>ROUND(F28*(1+'BDI SERVIÇO'!BDI_02),2)</f>
        <v>0</v>
      </c>
      <c r="H28" s="93">
        <f t="shared" si="0"/>
        <v>0</v>
      </c>
    </row>
    <row r="29" spans="1:8">
      <c r="A29" s="94" t="s">
        <v>204</v>
      </c>
      <c r="B29" s="95" t="s">
        <v>171</v>
      </c>
      <c r="C29" s="95" t="s">
        <v>116</v>
      </c>
      <c r="D29" s="95">
        <f>CASAN!A1193</f>
        <v>190330</v>
      </c>
      <c r="E29" s="91">
        <v>3</v>
      </c>
      <c r="F29" s="96"/>
      <c r="G29" s="92">
        <f>ROUND(F29*(1+'BDI SERVIÇO'!BDI_02),2)</f>
        <v>0</v>
      </c>
      <c r="H29" s="93">
        <f t="shared" si="0"/>
        <v>0</v>
      </c>
    </row>
    <row r="30" spans="1:8">
      <c r="A30" s="94" t="s">
        <v>205</v>
      </c>
      <c r="B30" s="95" t="s">
        <v>171</v>
      </c>
      <c r="C30" s="95" t="s">
        <v>116</v>
      </c>
      <c r="D30" s="95">
        <f>CASAN!A1137</f>
        <v>170303</v>
      </c>
      <c r="E30" s="91">
        <v>1.8493333333333299</v>
      </c>
      <c r="F30" s="96"/>
      <c r="G30" s="92">
        <f>ROUND(F30*(1+'BDI SERVIÇO'!BDI_02),2)</f>
        <v>0</v>
      </c>
      <c r="H30" s="93">
        <f t="shared" si="0"/>
        <v>0</v>
      </c>
    </row>
    <row r="31" spans="1:8">
      <c r="A31" s="94" t="s">
        <v>206</v>
      </c>
      <c r="B31" s="95" t="s">
        <v>171</v>
      </c>
      <c r="C31" s="95" t="s">
        <v>116</v>
      </c>
      <c r="D31" s="95">
        <f>CASAN!A1138</f>
        <v>170304</v>
      </c>
      <c r="E31" s="91">
        <v>2</v>
      </c>
      <c r="F31" s="96"/>
      <c r="G31" s="92">
        <f>ROUND(F31*(1+'BDI SERVIÇO'!BDI_02),2)</f>
        <v>0</v>
      </c>
      <c r="H31" s="93">
        <f t="shared" si="0"/>
        <v>0</v>
      </c>
    </row>
    <row r="32" spans="1:8">
      <c r="A32" s="94" t="s">
        <v>207</v>
      </c>
      <c r="B32" s="95" t="s">
        <v>171</v>
      </c>
      <c r="C32" s="95" t="s">
        <v>116</v>
      </c>
      <c r="D32" s="95">
        <f>CASAN!A1141</f>
        <v>170307</v>
      </c>
      <c r="E32" s="91">
        <v>2</v>
      </c>
      <c r="F32" s="96"/>
      <c r="G32" s="92">
        <f>ROUND(F32*(1+'BDI SERVIÇO'!BDI_02),2)</f>
        <v>0</v>
      </c>
      <c r="H32" s="93">
        <f t="shared" si="0"/>
        <v>0</v>
      </c>
    </row>
    <row r="33" spans="1:8">
      <c r="A33" s="94" t="s">
        <v>208</v>
      </c>
      <c r="B33" s="95" t="s">
        <v>147</v>
      </c>
      <c r="C33" s="95" t="s">
        <v>116</v>
      </c>
      <c r="D33" s="95">
        <f>CASAN!A236</f>
        <v>80402</v>
      </c>
      <c r="E33" s="91">
        <v>30</v>
      </c>
      <c r="F33" s="96"/>
      <c r="G33" s="92">
        <f>ROUND(F33*(1+'BDI SERVIÇO'!BDI_02),2)</f>
        <v>0</v>
      </c>
      <c r="H33" s="93">
        <f t="shared" si="0"/>
        <v>0</v>
      </c>
    </row>
    <row r="34" spans="1:8">
      <c r="A34" s="94" t="s">
        <v>209</v>
      </c>
      <c r="B34" s="95" t="s">
        <v>171</v>
      </c>
      <c r="C34" s="95" t="s">
        <v>116</v>
      </c>
      <c r="D34" s="95" t="s">
        <v>210</v>
      </c>
      <c r="E34" s="91">
        <v>10</v>
      </c>
      <c r="F34" s="96"/>
      <c r="G34" s="92">
        <f>ROUND(F34*(1+'BDI SERVIÇO'!BDI_02),2)</f>
        <v>0</v>
      </c>
      <c r="H34" s="93">
        <f t="shared" si="0"/>
        <v>0</v>
      </c>
    </row>
    <row r="35" spans="1:8">
      <c r="A35" s="94" t="s">
        <v>211</v>
      </c>
      <c r="B35" s="95" t="s">
        <v>171</v>
      </c>
      <c r="C35" s="95" t="s">
        <v>116</v>
      </c>
      <c r="D35" s="95" t="s">
        <v>212</v>
      </c>
      <c r="E35" s="91">
        <v>200</v>
      </c>
      <c r="F35" s="96"/>
      <c r="G35" s="92">
        <f>ROUND(F35*(1+'BDI SERVIÇO'!BDI_02),2)</f>
        <v>0</v>
      </c>
      <c r="H35" s="93">
        <f t="shared" si="0"/>
        <v>0</v>
      </c>
    </row>
    <row r="36" spans="1:8">
      <c r="A36" s="94" t="s">
        <v>213</v>
      </c>
      <c r="B36" s="95" t="s">
        <v>171</v>
      </c>
      <c r="C36" s="95" t="s">
        <v>116</v>
      </c>
      <c r="D36" s="95">
        <f>CASAN!A1189</f>
        <v>190320</v>
      </c>
      <c r="E36" s="91">
        <v>15</v>
      </c>
      <c r="F36" s="96"/>
      <c r="G36" s="92">
        <f>ROUND(F36*(1+'BDI SERVIÇO'!BDI_02),2)</f>
        <v>0</v>
      </c>
      <c r="H36" s="93">
        <f t="shared" si="0"/>
        <v>0</v>
      </c>
    </row>
    <row r="37" spans="1:8">
      <c r="A37" s="94" t="s">
        <v>214</v>
      </c>
      <c r="B37" s="95" t="s">
        <v>171</v>
      </c>
      <c r="C37" s="95" t="s">
        <v>116</v>
      </c>
      <c r="D37" s="95">
        <f>CASAN!A1189</f>
        <v>190320</v>
      </c>
      <c r="E37" s="91">
        <v>45</v>
      </c>
      <c r="F37" s="96"/>
      <c r="G37" s="92">
        <f>ROUND(F37*(1+'BDI SERVIÇO'!BDI_02),2)</f>
        <v>0</v>
      </c>
      <c r="H37" s="93">
        <f t="shared" si="0"/>
        <v>0</v>
      </c>
    </row>
    <row r="38" spans="1:8">
      <c r="A38" s="94" t="s">
        <v>215</v>
      </c>
      <c r="B38" s="95" t="s">
        <v>171</v>
      </c>
      <c r="C38" s="95" t="s">
        <v>116</v>
      </c>
      <c r="D38" s="95">
        <f>CASAN!A1208</f>
        <v>190422</v>
      </c>
      <c r="E38" s="91">
        <v>8.3219999999999992</v>
      </c>
      <c r="F38" s="96"/>
      <c r="G38" s="92">
        <f>ROUND(F38*(1+'BDI SERVIÇO'!BDI_02),2)</f>
        <v>0</v>
      </c>
      <c r="H38" s="93">
        <f t="shared" si="0"/>
        <v>0</v>
      </c>
    </row>
    <row r="39" spans="1:8">
      <c r="A39" s="94" t="s">
        <v>216</v>
      </c>
      <c r="B39" s="95" t="s">
        <v>171</v>
      </c>
      <c r="C39" s="95" t="s">
        <v>116</v>
      </c>
      <c r="D39" s="95">
        <f>CASAN!A1211</f>
        <v>190425</v>
      </c>
      <c r="E39" s="91">
        <v>2.774</v>
      </c>
      <c r="F39" s="96"/>
      <c r="G39" s="92">
        <f>ROUND(F39*(1+'BDI SERVIÇO'!BDI_02),2)</f>
        <v>0</v>
      </c>
      <c r="H39" s="93">
        <f t="shared" si="0"/>
        <v>0</v>
      </c>
    </row>
    <row r="40" spans="1:8">
      <c r="A40" s="94" t="s">
        <v>217</v>
      </c>
      <c r="B40" s="95" t="s">
        <v>171</v>
      </c>
      <c r="C40" s="95" t="s">
        <v>116</v>
      </c>
      <c r="D40" s="95">
        <f>CASAN!A1222</f>
        <v>190436</v>
      </c>
      <c r="E40" s="91">
        <v>2.774</v>
      </c>
      <c r="F40" s="92"/>
      <c r="G40" s="92">
        <f>ROUND(F40*(1+'BDI SERVIÇO'!BDI_02),2)</f>
        <v>0</v>
      </c>
      <c r="H40" s="93">
        <f t="shared" si="0"/>
        <v>0</v>
      </c>
    </row>
    <row r="41" spans="1:8">
      <c r="A41" s="94" t="s">
        <v>218</v>
      </c>
      <c r="B41" s="95" t="s">
        <v>171</v>
      </c>
      <c r="C41" s="95" t="s">
        <v>116</v>
      </c>
      <c r="D41" s="95">
        <f>CASAN!A1215</f>
        <v>190429</v>
      </c>
      <c r="E41" s="91">
        <v>1.387</v>
      </c>
      <c r="F41" s="92"/>
      <c r="G41" s="92">
        <f>ROUND(F41*(1+'BDI SERVIÇO'!BDI_02),2)</f>
        <v>0</v>
      </c>
      <c r="H41" s="93">
        <f t="shared" si="0"/>
        <v>0</v>
      </c>
    </row>
    <row r="42" spans="1:8">
      <c r="A42" s="94" t="s">
        <v>219</v>
      </c>
      <c r="B42" s="95" t="s">
        <v>133</v>
      </c>
      <c r="C42" s="95" t="s">
        <v>116</v>
      </c>
      <c r="D42" s="95">
        <f>CASAN!A1293</f>
        <v>190721</v>
      </c>
      <c r="E42" s="91">
        <v>20</v>
      </c>
      <c r="F42" s="92"/>
      <c r="G42" s="92">
        <f>ROUND(F42*(1+'BDI SERVIÇO'!BDI_02),2)</f>
        <v>0</v>
      </c>
      <c r="H42" s="93">
        <f t="shared" si="0"/>
        <v>0</v>
      </c>
    </row>
    <row r="43" spans="1:8">
      <c r="A43" s="94" t="s">
        <v>220</v>
      </c>
      <c r="B43" s="95" t="s">
        <v>171</v>
      </c>
      <c r="C43" s="95" t="s">
        <v>116</v>
      </c>
      <c r="D43" s="95">
        <f>CASAN!A177</f>
        <v>60201</v>
      </c>
      <c r="E43" s="91">
        <v>1.387</v>
      </c>
      <c r="F43" s="92"/>
      <c r="G43" s="92">
        <f>ROUND(F43*(1+'BDI SERVIÇO'!BDI_02),2)</f>
        <v>0</v>
      </c>
      <c r="H43" s="93">
        <f t="shared" si="0"/>
        <v>0</v>
      </c>
    </row>
    <row r="44" spans="1:8">
      <c r="A44" s="94" t="s">
        <v>221</v>
      </c>
      <c r="B44" s="95" t="s">
        <v>222</v>
      </c>
      <c r="C44" s="95" t="s">
        <v>116</v>
      </c>
      <c r="D44" s="95">
        <f>CASAN!A178</f>
        <v>60202</v>
      </c>
      <c r="E44" s="91">
        <v>1.6644000000000001</v>
      </c>
      <c r="F44" s="92"/>
      <c r="G44" s="92">
        <f>ROUND(F44*(1+'BDI SERVIÇO'!BDI_02),2)</f>
        <v>0</v>
      </c>
      <c r="H44" s="93">
        <f t="shared" si="0"/>
        <v>0</v>
      </c>
    </row>
    <row r="45" spans="1:8">
      <c r="A45" s="94" t="s">
        <v>223</v>
      </c>
      <c r="B45" s="95" t="s">
        <v>171</v>
      </c>
      <c r="C45" s="95" t="s">
        <v>116</v>
      </c>
      <c r="D45" s="95">
        <f>CASAN!A179</f>
        <v>60205</v>
      </c>
      <c r="E45" s="91">
        <v>1.6644000000000001</v>
      </c>
      <c r="F45" s="92"/>
      <c r="G45" s="92">
        <f>ROUND(F45*(1+'BDI SERVIÇO'!BDI_02),2)</f>
        <v>0</v>
      </c>
      <c r="H45" s="93">
        <f t="shared" si="0"/>
        <v>0</v>
      </c>
    </row>
    <row r="46" spans="1:8">
      <c r="A46" s="94" t="s">
        <v>224</v>
      </c>
      <c r="B46" s="95" t="s">
        <v>147</v>
      </c>
      <c r="C46" s="95" t="s">
        <v>116</v>
      </c>
      <c r="D46" s="95">
        <f>CASAN!A124</f>
        <v>40601</v>
      </c>
      <c r="E46" s="91">
        <v>55.48</v>
      </c>
      <c r="F46" s="92"/>
      <c r="G46" s="92">
        <f>ROUND(F46*(1+'BDI SERVIÇO'!BDI_02),2)</f>
        <v>0</v>
      </c>
      <c r="H46" s="93">
        <f t="shared" si="0"/>
        <v>0</v>
      </c>
    </row>
    <row r="47" spans="1:8">
      <c r="A47" s="94" t="s">
        <v>225</v>
      </c>
      <c r="B47" s="95" t="s">
        <v>171</v>
      </c>
      <c r="C47" s="95" t="s">
        <v>116</v>
      </c>
      <c r="D47" s="95">
        <f>CASAN!A1240</f>
        <v>190502</v>
      </c>
      <c r="E47" s="91">
        <v>130</v>
      </c>
      <c r="F47" s="92"/>
      <c r="G47" s="92">
        <f>ROUND(F47*(1+'BDI SERVIÇO'!BDI_02),2)</f>
        <v>0</v>
      </c>
      <c r="H47" s="93">
        <f t="shared" si="0"/>
        <v>0</v>
      </c>
    </row>
    <row r="48" spans="1:8">
      <c r="A48" s="94" t="s">
        <v>226</v>
      </c>
      <c r="B48" s="95" t="s">
        <v>171</v>
      </c>
      <c r="C48" s="95" t="s">
        <v>116</v>
      </c>
      <c r="D48" s="95">
        <f>CASAN!A1244</f>
        <v>190506</v>
      </c>
      <c r="E48" s="91">
        <v>2.774</v>
      </c>
      <c r="F48" s="92"/>
      <c r="G48" s="92">
        <f>ROUND(F48*(1+'BDI SERVIÇO'!BDI_02),2)</f>
        <v>0</v>
      </c>
      <c r="H48" s="93">
        <f t="shared" si="0"/>
        <v>0</v>
      </c>
    </row>
    <row r="49" spans="1:8">
      <c r="A49" s="94" t="s">
        <v>227</v>
      </c>
      <c r="B49" s="95" t="s">
        <v>171</v>
      </c>
      <c r="C49" s="95" t="s">
        <v>116</v>
      </c>
      <c r="D49" s="95">
        <f>CASAN!A1242</f>
        <v>190504</v>
      </c>
      <c r="E49" s="91">
        <v>25</v>
      </c>
      <c r="F49" s="92"/>
      <c r="G49" s="92">
        <f>ROUND(F49*(1+'BDI SERVIÇO'!BDI_02),2)</f>
        <v>0</v>
      </c>
      <c r="H49" s="93">
        <f t="shared" si="0"/>
        <v>0</v>
      </c>
    </row>
    <row r="50" spans="1:8">
      <c r="A50" s="94" t="s">
        <v>228</v>
      </c>
      <c r="B50" s="95" t="s">
        <v>147</v>
      </c>
      <c r="C50" s="95" t="s">
        <v>116</v>
      </c>
      <c r="D50" s="95">
        <f>CASAN!A1291</f>
        <v>190708</v>
      </c>
      <c r="E50" s="91">
        <v>1.9418</v>
      </c>
      <c r="F50" s="92"/>
      <c r="G50" s="92">
        <f>ROUND(F50*(1+'BDI SERVIÇO'!BDI_02),2)</f>
        <v>0</v>
      </c>
      <c r="H50" s="93">
        <f t="shared" si="0"/>
        <v>0</v>
      </c>
    </row>
    <row r="51" spans="1:8">
      <c r="A51" s="94" t="s">
        <v>229</v>
      </c>
      <c r="B51" s="95" t="s">
        <v>133</v>
      </c>
      <c r="C51" s="95" t="s">
        <v>116</v>
      </c>
      <c r="D51" s="95">
        <f>CASAN!A608</f>
        <v>100102</v>
      </c>
      <c r="E51" s="91">
        <v>160</v>
      </c>
      <c r="F51" s="92"/>
      <c r="G51" s="92">
        <f>ROUND(F51*(1+'BDI SERVIÇO'!BDI_02),2)</f>
        <v>0</v>
      </c>
      <c r="H51" s="93">
        <f t="shared" si="0"/>
        <v>0</v>
      </c>
    </row>
    <row r="52" spans="1:8">
      <c r="A52" s="94" t="s">
        <v>230</v>
      </c>
      <c r="B52" s="95" t="s">
        <v>171</v>
      </c>
      <c r="C52" s="95" t="s">
        <v>116</v>
      </c>
      <c r="D52" s="95">
        <f>CASAN!A1190</f>
        <v>190321</v>
      </c>
      <c r="E52" s="91">
        <v>10</v>
      </c>
      <c r="F52" s="92"/>
      <c r="G52" s="92">
        <f>ROUND(F52*(1+'BDI SERVIÇO'!BDI_02),2)</f>
        <v>0</v>
      </c>
      <c r="H52" s="93">
        <f t="shared" si="0"/>
        <v>0</v>
      </c>
    </row>
    <row r="53" spans="1:8">
      <c r="A53" s="94" t="s">
        <v>231</v>
      </c>
      <c r="B53" s="95" t="s">
        <v>171</v>
      </c>
      <c r="C53" s="95" t="s">
        <v>116</v>
      </c>
      <c r="D53" s="95">
        <f>CASAN!A1191</f>
        <v>190325</v>
      </c>
      <c r="E53" s="91">
        <v>8.3219999999999992</v>
      </c>
      <c r="F53" s="92"/>
      <c r="G53" s="92">
        <f>ROUND(F53*(1+'BDI SERVIÇO'!BDI_02),2)</f>
        <v>0</v>
      </c>
      <c r="H53" s="93">
        <f t="shared" si="0"/>
        <v>0</v>
      </c>
    </row>
    <row r="54" spans="1:8">
      <c r="A54" s="94" t="s">
        <v>232</v>
      </c>
      <c r="B54" s="95" t="s">
        <v>171</v>
      </c>
      <c r="C54" s="95" t="s">
        <v>116</v>
      </c>
      <c r="D54" s="95">
        <f>CASAN!A1171</f>
        <v>190105</v>
      </c>
      <c r="E54" s="91">
        <v>45</v>
      </c>
      <c r="F54" s="92"/>
      <c r="G54" s="92">
        <f>ROUND(F54*(1+'BDI SERVIÇO'!BDI_02),2)</f>
        <v>0</v>
      </c>
      <c r="H54" s="93">
        <f t="shared" ref="H54:H73" si="1">G54*E54</f>
        <v>0</v>
      </c>
    </row>
    <row r="55" spans="1:8">
      <c r="A55" s="94" t="s">
        <v>233</v>
      </c>
      <c r="B55" s="95" t="s">
        <v>171</v>
      </c>
      <c r="C55" s="95" t="s">
        <v>116</v>
      </c>
      <c r="D55" s="95">
        <f>CASAN!A1185</f>
        <v>190316</v>
      </c>
      <c r="E55" s="91">
        <v>1.6644000000000001</v>
      </c>
      <c r="F55" s="92"/>
      <c r="G55" s="92">
        <f>ROUND(F55*(1+'BDI SERVIÇO'!BDI_02),2)</f>
        <v>0</v>
      </c>
      <c r="H55" s="93">
        <f t="shared" si="1"/>
        <v>0</v>
      </c>
    </row>
    <row r="56" spans="1:8">
      <c r="A56" s="94" t="s">
        <v>234</v>
      </c>
      <c r="B56" s="95" t="s">
        <v>171</v>
      </c>
      <c r="C56" s="95" t="s">
        <v>116</v>
      </c>
      <c r="D56" s="95">
        <f>CASAN!A1182</f>
        <v>190311</v>
      </c>
      <c r="E56" s="91">
        <v>20</v>
      </c>
      <c r="F56" s="92"/>
      <c r="G56" s="92">
        <f>ROUND(F56*(1+'BDI SERVIÇO'!BDI_02),2)</f>
        <v>0</v>
      </c>
      <c r="H56" s="93">
        <f t="shared" si="1"/>
        <v>0</v>
      </c>
    </row>
    <row r="57" spans="1:8">
      <c r="A57" s="94" t="s">
        <v>235</v>
      </c>
      <c r="B57" s="95" t="s">
        <v>171</v>
      </c>
      <c r="C57" s="95" t="s">
        <v>116</v>
      </c>
      <c r="D57" s="95">
        <f>CASAN!A1186</f>
        <v>190317</v>
      </c>
      <c r="E57" s="91">
        <v>0.55479999999999996</v>
      </c>
      <c r="F57" s="92"/>
      <c r="G57" s="92">
        <f>ROUND(F57*(1+'BDI SERVIÇO'!BDI_02),2)</f>
        <v>0</v>
      </c>
      <c r="H57" s="93">
        <f t="shared" si="1"/>
        <v>0</v>
      </c>
    </row>
    <row r="58" spans="1:8">
      <c r="A58" s="94" t="s">
        <v>236</v>
      </c>
      <c r="B58" s="95" t="s">
        <v>171</v>
      </c>
      <c r="C58" s="95" t="s">
        <v>116</v>
      </c>
      <c r="D58" s="95">
        <f>CASAN!A1183</f>
        <v>190312</v>
      </c>
      <c r="E58" s="91">
        <v>3.3288000000000002</v>
      </c>
      <c r="F58" s="92"/>
      <c r="G58" s="92">
        <f>ROUND(F58*(1+'BDI SERVIÇO'!BDI_02),2)</f>
        <v>0</v>
      </c>
      <c r="H58" s="93">
        <f t="shared" si="1"/>
        <v>0</v>
      </c>
    </row>
    <row r="59" spans="1:8">
      <c r="A59" s="94" t="s">
        <v>237</v>
      </c>
      <c r="B59" s="95" t="s">
        <v>171</v>
      </c>
      <c r="C59" s="95" t="s">
        <v>116</v>
      </c>
      <c r="D59" s="95">
        <f>CASAN!A1184</f>
        <v>190315</v>
      </c>
      <c r="E59" s="91">
        <v>4.1609999999999996</v>
      </c>
      <c r="F59" s="92"/>
      <c r="G59" s="92">
        <f>ROUND(F59*(1+'BDI SERVIÇO'!BDI_02),2)</f>
        <v>0</v>
      </c>
      <c r="H59" s="93">
        <f t="shared" si="1"/>
        <v>0</v>
      </c>
    </row>
    <row r="60" spans="1:8">
      <c r="A60" s="94" t="s">
        <v>238</v>
      </c>
      <c r="B60" s="95" t="s">
        <v>171</v>
      </c>
      <c r="C60" s="95" t="s">
        <v>116</v>
      </c>
      <c r="D60" s="95">
        <f>CASAN!A1181</f>
        <v>190310</v>
      </c>
      <c r="E60" s="91">
        <v>30</v>
      </c>
      <c r="F60" s="92"/>
      <c r="G60" s="92">
        <f>ROUND(F60*(1+'BDI SERVIÇO'!BDI_02),2)</f>
        <v>0</v>
      </c>
      <c r="H60" s="93">
        <f t="shared" si="1"/>
        <v>0</v>
      </c>
    </row>
    <row r="61" spans="1:8">
      <c r="A61" s="94" t="s">
        <v>239</v>
      </c>
      <c r="B61" s="95" t="s">
        <v>171</v>
      </c>
      <c r="C61" s="95" t="s">
        <v>116</v>
      </c>
      <c r="D61" s="95">
        <f>CASAN!A1200</f>
        <v>190403</v>
      </c>
      <c r="E61" s="91">
        <v>1.6644000000000001</v>
      </c>
      <c r="F61" s="92"/>
      <c r="G61" s="92">
        <f>ROUND(F61*(1+'BDI SERVIÇO'!BDI_02),2)</f>
        <v>0</v>
      </c>
      <c r="H61" s="93">
        <f t="shared" si="1"/>
        <v>0</v>
      </c>
    </row>
    <row r="62" spans="1:8">
      <c r="A62" s="94" t="s">
        <v>240</v>
      </c>
      <c r="B62" s="95" t="s">
        <v>171</v>
      </c>
      <c r="C62" s="95" t="s">
        <v>116</v>
      </c>
      <c r="D62" s="95">
        <f>CASAN!A1199</f>
        <v>190402</v>
      </c>
      <c r="E62" s="91">
        <v>9.7089999999999996</v>
      </c>
      <c r="F62" s="92"/>
      <c r="G62" s="92">
        <f>ROUND(F62*(1+'BDI SERVIÇO'!BDI_02),2)</f>
        <v>0</v>
      </c>
      <c r="H62" s="93">
        <f t="shared" si="1"/>
        <v>0</v>
      </c>
    </row>
    <row r="63" spans="1:8">
      <c r="A63" s="94" t="s">
        <v>241</v>
      </c>
      <c r="B63" s="95" t="s">
        <v>171</v>
      </c>
      <c r="C63" s="95" t="s">
        <v>116</v>
      </c>
      <c r="D63" s="95">
        <f>CASAN!A1198</f>
        <v>190401</v>
      </c>
      <c r="E63" s="91">
        <v>3.3288000000000002</v>
      </c>
      <c r="F63" s="92"/>
      <c r="G63" s="92">
        <f>ROUND(F63*(1+'BDI SERVIÇO'!BDI_02),2)</f>
        <v>0</v>
      </c>
      <c r="H63" s="93">
        <f t="shared" si="1"/>
        <v>0</v>
      </c>
    </row>
    <row r="64" spans="1:8">
      <c r="A64" s="94" t="s">
        <v>242</v>
      </c>
      <c r="B64" s="95" t="s">
        <v>171</v>
      </c>
      <c r="C64" s="95" t="s">
        <v>116</v>
      </c>
      <c r="D64" s="95">
        <f>CASAN!A1178</f>
        <v>190304</v>
      </c>
      <c r="E64" s="91">
        <v>3.3288000000000002</v>
      </c>
      <c r="F64" s="92"/>
      <c r="G64" s="92">
        <f>ROUND(F64*(1+'BDI SERVIÇO'!BDI_02),2)</f>
        <v>0</v>
      </c>
      <c r="H64" s="93">
        <f t="shared" si="1"/>
        <v>0</v>
      </c>
    </row>
    <row r="65" spans="1:9">
      <c r="A65" s="94" t="s">
        <v>243</v>
      </c>
      <c r="B65" s="95" t="s">
        <v>171</v>
      </c>
      <c r="C65" s="95" t="s">
        <v>116</v>
      </c>
      <c r="D65" s="95">
        <f>CASAN!A1177</f>
        <v>190303</v>
      </c>
      <c r="E65" s="91">
        <v>10</v>
      </c>
      <c r="F65" s="92"/>
      <c r="G65" s="92">
        <f>ROUND(F65*(1+'BDI SERVIÇO'!BDI_02),2)</f>
        <v>0</v>
      </c>
      <c r="H65" s="93">
        <f t="shared" si="1"/>
        <v>0</v>
      </c>
    </row>
    <row r="66" spans="1:9">
      <c r="A66" s="94" t="s">
        <v>244</v>
      </c>
      <c r="B66" s="95" t="s">
        <v>171</v>
      </c>
      <c r="C66" s="95" t="s">
        <v>116</v>
      </c>
      <c r="D66" s="95">
        <f>CASAN!A1176</f>
        <v>190302</v>
      </c>
      <c r="E66" s="91">
        <v>40</v>
      </c>
      <c r="F66" s="92"/>
      <c r="G66" s="92">
        <f>ROUND(F66*(1+'BDI SERVIÇO'!BDI_02),2)</f>
        <v>0</v>
      </c>
      <c r="H66" s="93">
        <f t="shared" si="1"/>
        <v>0</v>
      </c>
    </row>
    <row r="67" spans="1:9">
      <c r="A67" s="94" t="s">
        <v>245</v>
      </c>
      <c r="B67" s="95" t="s">
        <v>171</v>
      </c>
      <c r="C67" s="95" t="s">
        <v>116</v>
      </c>
      <c r="D67" s="95">
        <f>CASAN!A1175</f>
        <v>190301</v>
      </c>
      <c r="E67" s="91">
        <v>30</v>
      </c>
      <c r="F67" s="92"/>
      <c r="G67" s="92">
        <f>ROUND(F67*(1+'BDI SERVIÇO'!BDI_02),2)</f>
        <v>0</v>
      </c>
      <c r="H67" s="93">
        <f t="shared" si="1"/>
        <v>0</v>
      </c>
    </row>
    <row r="68" spans="1:9">
      <c r="A68" s="94" t="s">
        <v>246</v>
      </c>
      <c r="B68" s="95" t="s">
        <v>133</v>
      </c>
      <c r="C68" s="95" t="s">
        <v>116</v>
      </c>
      <c r="D68" s="95" t="s">
        <v>247</v>
      </c>
      <c r="E68" s="91">
        <v>20</v>
      </c>
      <c r="F68" s="92"/>
      <c r="G68" s="92">
        <f>ROUND(F68*(1+'BDI SERVIÇO'!BDI_02),2)</f>
        <v>0</v>
      </c>
      <c r="H68" s="93">
        <f t="shared" si="1"/>
        <v>0</v>
      </c>
    </row>
    <row r="69" spans="1:9">
      <c r="A69" s="94" t="s">
        <v>248</v>
      </c>
      <c r="B69" s="95" t="s">
        <v>133</v>
      </c>
      <c r="C69" s="95" t="s">
        <v>116</v>
      </c>
      <c r="D69" s="95">
        <f>CASAN!A623</f>
        <v>100203</v>
      </c>
      <c r="E69" s="91">
        <v>140</v>
      </c>
      <c r="F69" s="92"/>
      <c r="G69" s="92">
        <f>ROUND(F69*(1+'BDI SERVIÇO'!BDI_02),2)</f>
        <v>0</v>
      </c>
      <c r="H69" s="93">
        <f t="shared" si="1"/>
        <v>0</v>
      </c>
    </row>
    <row r="70" spans="1:9">
      <c r="A70" s="94" t="s">
        <v>249</v>
      </c>
      <c r="B70" s="95" t="s">
        <v>171</v>
      </c>
      <c r="C70" s="95" t="s">
        <v>116</v>
      </c>
      <c r="D70" s="95">
        <v>100255</v>
      </c>
      <c r="E70" s="91">
        <v>0.55479999999999996</v>
      </c>
      <c r="F70" s="92"/>
      <c r="G70" s="92">
        <f>ROUND(F70*(1+'BDI SERVIÇO'!BDI_02),2)</f>
        <v>0</v>
      </c>
      <c r="H70" s="93">
        <f t="shared" si="1"/>
        <v>0</v>
      </c>
    </row>
    <row r="71" spans="1:9">
      <c r="A71" s="94" t="s">
        <v>250</v>
      </c>
      <c r="B71" s="95" t="s">
        <v>171</v>
      </c>
      <c r="C71" s="95" t="s">
        <v>116</v>
      </c>
      <c r="D71" s="95">
        <v>82101</v>
      </c>
      <c r="E71" s="91">
        <v>1.387</v>
      </c>
      <c r="F71" s="92"/>
      <c r="G71" s="92">
        <f>ROUND(F71*(1+'BDI SERVIÇO'!BDI_02),2)</f>
        <v>0</v>
      </c>
      <c r="H71" s="93">
        <f t="shared" si="1"/>
        <v>0</v>
      </c>
    </row>
    <row r="72" spans="1:9">
      <c r="A72" s="94" t="s">
        <v>251</v>
      </c>
      <c r="B72" s="95" t="s">
        <v>171</v>
      </c>
      <c r="C72" s="95" t="s">
        <v>116</v>
      </c>
      <c r="D72" s="95">
        <v>190421</v>
      </c>
      <c r="E72" s="91">
        <v>12</v>
      </c>
      <c r="F72" s="92"/>
      <c r="G72" s="92">
        <f>ROUND(F72*(1+'BDI SERVIÇO'!BDI_02),2)</f>
        <v>0</v>
      </c>
      <c r="H72" s="93">
        <f t="shared" si="1"/>
        <v>0</v>
      </c>
    </row>
    <row r="73" spans="1:9">
      <c r="A73" s="97" t="s">
        <v>252</v>
      </c>
      <c r="B73" s="10" t="s">
        <v>171</v>
      </c>
      <c r="C73" s="10" t="s">
        <v>116</v>
      </c>
      <c r="D73" s="10">
        <v>190428</v>
      </c>
      <c r="E73" s="98">
        <v>1.387</v>
      </c>
      <c r="F73" s="13"/>
      <c r="G73" s="92">
        <f>ROUND(F73*(1+'BDI SERVIÇO'!BDI_02),2)</f>
        <v>0</v>
      </c>
      <c r="H73" s="99">
        <f t="shared" si="1"/>
        <v>0</v>
      </c>
    </row>
    <row r="74" spans="1:9" ht="36.75" customHeight="1">
      <c r="A74" s="195" t="s">
        <v>32</v>
      </c>
      <c r="B74" s="196"/>
      <c r="C74" s="196"/>
      <c r="D74" s="196"/>
      <c r="E74" s="196"/>
      <c r="F74" s="196"/>
      <c r="G74" s="197"/>
      <c r="H74" s="198">
        <f>SUM(H2:H73)</f>
        <v>0</v>
      </c>
      <c r="I74" s="101"/>
    </row>
    <row r="75" spans="1:9">
      <c r="F75" s="100"/>
      <c r="G75" s="101"/>
      <c r="H75" s="101"/>
      <c r="I75" s="101"/>
    </row>
    <row r="76" spans="1:9">
      <c r="F76" s="100"/>
      <c r="G76" s="101"/>
      <c r="H76" s="101"/>
      <c r="I76" s="101"/>
    </row>
    <row r="77" spans="1:9">
      <c r="F77" s="100"/>
      <c r="G77" s="101"/>
      <c r="H77" s="101"/>
      <c r="I77" s="101"/>
    </row>
    <row r="78" spans="1:9">
      <c r="F78" s="100"/>
      <c r="G78" s="101"/>
      <c r="H78" s="101"/>
      <c r="I78" s="101"/>
    </row>
  </sheetData>
  <mergeCells count="1">
    <mergeCell ref="A74:G74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workbookViewId="0">
      <selection sqref="A1:XFD1048576"/>
    </sheetView>
  </sheetViews>
  <sheetFormatPr defaultColWidth="9.140625" defaultRowHeight="15"/>
  <cols>
    <col min="1" max="1" width="94.42578125" style="167" customWidth="1"/>
    <col min="2" max="2" width="14.42578125" style="202" customWidth="1"/>
    <col min="3" max="3" width="10.28515625" style="203" customWidth="1"/>
    <col min="4" max="4" width="10.85546875" style="202" customWidth="1"/>
    <col min="5" max="5" width="13.85546875" style="204" customWidth="1"/>
    <col min="6" max="6" width="19.7109375" style="167" customWidth="1"/>
    <col min="7" max="7" width="13.5703125" style="167" customWidth="1"/>
    <col min="8" max="16384" width="9.140625" style="167"/>
  </cols>
  <sheetData>
    <row r="1" spans="1:7" ht="30">
      <c r="A1" s="184" t="s">
        <v>167</v>
      </c>
      <c r="B1" s="184"/>
      <c r="C1" s="173" t="s">
        <v>33</v>
      </c>
      <c r="D1" s="194" t="s">
        <v>36</v>
      </c>
      <c r="E1" s="194" t="s">
        <v>168</v>
      </c>
      <c r="F1" s="194" t="s">
        <v>253</v>
      </c>
      <c r="G1" s="173" t="s">
        <v>32</v>
      </c>
    </row>
    <row r="2" spans="1:7">
      <c r="A2" s="94" t="s">
        <v>254</v>
      </c>
      <c r="B2" s="95" t="s">
        <v>255</v>
      </c>
      <c r="C2" s="199" t="s">
        <v>171</v>
      </c>
      <c r="D2" s="95">
        <v>2</v>
      </c>
      <c r="E2" s="200"/>
      <c r="F2" s="168">
        <f>(E2*(1+'BDI SERVIÇO'!BDI_02))</f>
        <v>0</v>
      </c>
      <c r="G2" s="201">
        <f>F2*D2</f>
        <v>0</v>
      </c>
    </row>
    <row r="3" spans="1:7">
      <c r="A3" s="94" t="s">
        <v>256</v>
      </c>
      <c r="B3" s="95" t="s">
        <v>255</v>
      </c>
      <c r="C3" s="199" t="s">
        <v>171</v>
      </c>
      <c r="D3" s="95">
        <v>2</v>
      </c>
      <c r="E3" s="200"/>
      <c r="F3" s="168">
        <f>(E3*(1+'BDI SERVIÇO'!BDI_02))</f>
        <v>0</v>
      </c>
      <c r="G3" s="201">
        <f t="shared" ref="G3:G34" si="0">F3*D3</f>
        <v>0</v>
      </c>
    </row>
    <row r="4" spans="1:7">
      <c r="A4" s="94" t="s">
        <v>257</v>
      </c>
      <c r="B4" s="95" t="s">
        <v>255</v>
      </c>
      <c r="C4" s="199" t="s">
        <v>171</v>
      </c>
      <c r="D4" s="95">
        <v>2</v>
      </c>
      <c r="E4" s="200"/>
      <c r="F4" s="168">
        <f>(E4*(1+'BDI SERVIÇO'!BDI_02))</f>
        <v>0</v>
      </c>
      <c r="G4" s="201">
        <f t="shared" si="0"/>
        <v>0</v>
      </c>
    </row>
    <row r="5" spans="1:7">
      <c r="A5" s="94" t="s">
        <v>258</v>
      </c>
      <c r="B5" s="95" t="s">
        <v>255</v>
      </c>
      <c r="C5" s="199" t="s">
        <v>171</v>
      </c>
      <c r="D5" s="95">
        <v>2</v>
      </c>
      <c r="E5" s="200"/>
      <c r="F5" s="168">
        <f>(E5*(1+'BDI SERVIÇO'!BDI_02))</f>
        <v>0</v>
      </c>
      <c r="G5" s="201">
        <f t="shared" si="0"/>
        <v>0</v>
      </c>
    </row>
    <row r="6" spans="1:7">
      <c r="A6" s="94" t="s">
        <v>259</v>
      </c>
      <c r="B6" s="95" t="s">
        <v>255</v>
      </c>
      <c r="C6" s="199" t="s">
        <v>171</v>
      </c>
      <c r="D6" s="95">
        <v>2</v>
      </c>
      <c r="E6" s="200"/>
      <c r="F6" s="168">
        <f>(E6*(1+'BDI SERVIÇO'!BDI_02))</f>
        <v>0</v>
      </c>
      <c r="G6" s="201">
        <f t="shared" si="0"/>
        <v>0</v>
      </c>
    </row>
    <row r="7" spans="1:7">
      <c r="A7" s="94" t="s">
        <v>260</v>
      </c>
      <c r="B7" s="95" t="s">
        <v>255</v>
      </c>
      <c r="C7" s="199" t="s">
        <v>171</v>
      </c>
      <c r="D7" s="95">
        <v>2</v>
      </c>
      <c r="E7" s="200"/>
      <c r="F7" s="168">
        <f>(E7*(1+'BDI SERVIÇO'!BDI_02))</f>
        <v>0</v>
      </c>
      <c r="G7" s="201">
        <f t="shared" si="0"/>
        <v>0</v>
      </c>
    </row>
    <row r="8" spans="1:7">
      <c r="A8" s="94" t="s">
        <v>261</v>
      </c>
      <c r="B8" s="95" t="s">
        <v>255</v>
      </c>
      <c r="C8" s="199" t="s">
        <v>171</v>
      </c>
      <c r="D8" s="95">
        <v>2</v>
      </c>
      <c r="E8" s="200"/>
      <c r="F8" s="168">
        <f>(E8*(1+'BDI SERVIÇO'!BDI_02))</f>
        <v>0</v>
      </c>
      <c r="G8" s="201">
        <f t="shared" si="0"/>
        <v>0</v>
      </c>
    </row>
    <row r="9" spans="1:7">
      <c r="A9" s="94" t="s">
        <v>262</v>
      </c>
      <c r="B9" s="95" t="s">
        <v>255</v>
      </c>
      <c r="C9" s="199" t="s">
        <v>171</v>
      </c>
      <c r="D9" s="95">
        <v>2</v>
      </c>
      <c r="E9" s="200"/>
      <c r="F9" s="168">
        <f>(E9*(1+'BDI SERVIÇO'!BDI_02))</f>
        <v>0</v>
      </c>
      <c r="G9" s="201">
        <f t="shared" si="0"/>
        <v>0</v>
      </c>
    </row>
    <row r="10" spans="1:7">
      <c r="A10" s="94" t="s">
        <v>263</v>
      </c>
      <c r="B10" s="95" t="s">
        <v>255</v>
      </c>
      <c r="C10" s="199" t="s">
        <v>171</v>
      </c>
      <c r="D10" s="95">
        <v>5</v>
      </c>
      <c r="E10" s="200"/>
      <c r="F10" s="168">
        <f>(E10*(1+'BDI SERVIÇO'!BDI_02))</f>
        <v>0</v>
      </c>
      <c r="G10" s="201">
        <f t="shared" si="0"/>
        <v>0</v>
      </c>
    </row>
    <row r="11" spans="1:7">
      <c r="A11" s="94" t="s">
        <v>264</v>
      </c>
      <c r="B11" s="95" t="s">
        <v>255</v>
      </c>
      <c r="C11" s="199" t="s">
        <v>171</v>
      </c>
      <c r="D11" s="95">
        <v>1</v>
      </c>
      <c r="E11" s="200"/>
      <c r="F11" s="168">
        <f>(E11*(1+'BDI SERVIÇO'!BDI_02))</f>
        <v>0</v>
      </c>
      <c r="G11" s="201">
        <f t="shared" si="0"/>
        <v>0</v>
      </c>
    </row>
    <row r="12" spans="1:7">
      <c r="A12" s="94" t="s">
        <v>265</v>
      </c>
      <c r="B12" s="95" t="s">
        <v>266</v>
      </c>
      <c r="C12" s="199" t="s">
        <v>171</v>
      </c>
      <c r="D12" s="95">
        <v>1</v>
      </c>
      <c r="E12" s="200"/>
      <c r="F12" s="168">
        <f>(E12*(1+'BDI SERVIÇO'!BDI_02))</f>
        <v>0</v>
      </c>
      <c r="G12" s="201">
        <f t="shared" si="0"/>
        <v>0</v>
      </c>
    </row>
    <row r="13" spans="1:7">
      <c r="A13" s="94" t="s">
        <v>267</v>
      </c>
      <c r="B13" s="95" t="s">
        <v>255</v>
      </c>
      <c r="C13" s="199" t="s">
        <v>171</v>
      </c>
      <c r="D13" s="95">
        <v>2</v>
      </c>
      <c r="E13" s="200"/>
      <c r="F13" s="168">
        <f>(E13*(1+'BDI SERVIÇO'!BDI_02))</f>
        <v>0</v>
      </c>
      <c r="G13" s="201">
        <f t="shared" si="0"/>
        <v>0</v>
      </c>
    </row>
    <row r="14" spans="1:7">
      <c r="A14" s="94" t="s">
        <v>268</v>
      </c>
      <c r="B14" s="95" t="s">
        <v>255</v>
      </c>
      <c r="C14" s="199" t="s">
        <v>171</v>
      </c>
      <c r="D14" s="95">
        <v>2</v>
      </c>
      <c r="E14" s="200"/>
      <c r="F14" s="168">
        <f>(E14*(1+'BDI SERVIÇO'!BDI_02))</f>
        <v>0</v>
      </c>
      <c r="G14" s="201">
        <f t="shared" si="0"/>
        <v>0</v>
      </c>
    </row>
    <row r="15" spans="1:7">
      <c r="A15" s="94" t="s">
        <v>269</v>
      </c>
      <c r="B15" s="95" t="s">
        <v>255</v>
      </c>
      <c r="C15" s="199" t="s">
        <v>171</v>
      </c>
      <c r="D15" s="95">
        <v>6</v>
      </c>
      <c r="E15" s="200"/>
      <c r="F15" s="168">
        <f>(E15*(1+'BDI SERVIÇO'!BDI_02))</f>
        <v>0</v>
      </c>
      <c r="G15" s="201">
        <f t="shared" si="0"/>
        <v>0</v>
      </c>
    </row>
    <row r="16" spans="1:7">
      <c r="A16" s="94" t="s">
        <v>270</v>
      </c>
      <c r="B16" s="95" t="s">
        <v>255</v>
      </c>
      <c r="C16" s="199" t="s">
        <v>171</v>
      </c>
      <c r="D16" s="95">
        <v>6</v>
      </c>
      <c r="E16" s="200"/>
      <c r="F16" s="168">
        <f>(E16*(1+'BDI SERVIÇO'!BDI_02))</f>
        <v>0</v>
      </c>
      <c r="G16" s="201">
        <f t="shared" si="0"/>
        <v>0</v>
      </c>
    </row>
    <row r="17" spans="1:7">
      <c r="A17" s="94" t="s">
        <v>271</v>
      </c>
      <c r="B17" s="95" t="s">
        <v>266</v>
      </c>
      <c r="C17" s="199" t="s">
        <v>171</v>
      </c>
      <c r="D17" s="95">
        <v>6</v>
      </c>
      <c r="E17" s="200"/>
      <c r="F17" s="168">
        <f>(E17*(1+'BDI SERVIÇO'!BDI_02))</f>
        <v>0</v>
      </c>
      <c r="G17" s="201">
        <f t="shared" si="0"/>
        <v>0</v>
      </c>
    </row>
    <row r="18" spans="1:7">
      <c r="A18" s="94" t="s">
        <v>272</v>
      </c>
      <c r="B18" s="95" t="s">
        <v>273</v>
      </c>
      <c r="C18" s="199" t="s">
        <v>171</v>
      </c>
      <c r="D18" s="95">
        <v>2</v>
      </c>
      <c r="E18" s="200"/>
      <c r="F18" s="168">
        <f>(E18*(1+'BDI SERVIÇO'!BDI_02))</f>
        <v>0</v>
      </c>
      <c r="G18" s="201">
        <f t="shared" si="0"/>
        <v>0</v>
      </c>
    </row>
    <row r="19" spans="1:7">
      <c r="A19" s="94" t="s">
        <v>274</v>
      </c>
      <c r="B19" s="95" t="s">
        <v>255</v>
      </c>
      <c r="C19" s="199" t="s">
        <v>171</v>
      </c>
      <c r="D19" s="95">
        <v>6</v>
      </c>
      <c r="E19" s="200"/>
      <c r="F19" s="168">
        <f>(E19*(1+'BDI SERVIÇO'!BDI_02))</f>
        <v>0</v>
      </c>
      <c r="G19" s="201">
        <f t="shared" si="0"/>
        <v>0</v>
      </c>
    </row>
    <row r="20" spans="1:7">
      <c r="A20" s="94" t="s">
        <v>275</v>
      </c>
      <c r="B20" s="95" t="s">
        <v>276</v>
      </c>
      <c r="C20" s="199" t="s">
        <v>171</v>
      </c>
      <c r="D20" s="95">
        <v>6</v>
      </c>
      <c r="E20" s="200"/>
      <c r="F20" s="168">
        <f>(E20*(1+'BDI SERVIÇO'!BDI_02))</f>
        <v>0</v>
      </c>
      <c r="G20" s="201">
        <f t="shared" si="0"/>
        <v>0</v>
      </c>
    </row>
    <row r="21" spans="1:7">
      <c r="A21" s="94" t="s">
        <v>277</v>
      </c>
      <c r="B21" s="95" t="s">
        <v>276</v>
      </c>
      <c r="C21" s="199" t="s">
        <v>171</v>
      </c>
      <c r="D21" s="95">
        <v>6</v>
      </c>
      <c r="E21" s="200"/>
      <c r="F21" s="168">
        <f>(E21*(1+'BDI SERVIÇO'!BDI_02))</f>
        <v>0</v>
      </c>
      <c r="G21" s="201">
        <f t="shared" si="0"/>
        <v>0</v>
      </c>
    </row>
    <row r="22" spans="1:7">
      <c r="A22" s="94" t="s">
        <v>278</v>
      </c>
      <c r="B22" s="95" t="s">
        <v>279</v>
      </c>
      <c r="C22" s="199" t="s">
        <v>171</v>
      </c>
      <c r="D22" s="95">
        <v>5</v>
      </c>
      <c r="E22" s="200"/>
      <c r="F22" s="168">
        <f>(E22*(1+'BDI SERVIÇO'!BDI_02))</f>
        <v>0</v>
      </c>
      <c r="G22" s="201">
        <f t="shared" si="0"/>
        <v>0</v>
      </c>
    </row>
    <row r="23" spans="1:7">
      <c r="A23" s="94" t="s">
        <v>280</v>
      </c>
      <c r="B23" s="95" t="s">
        <v>281</v>
      </c>
      <c r="C23" s="199" t="s">
        <v>171</v>
      </c>
      <c r="D23" s="95">
        <v>2</v>
      </c>
      <c r="E23" s="200"/>
      <c r="F23" s="168">
        <f>(E23*(1+'BDI SERVIÇO'!BDI_02))</f>
        <v>0</v>
      </c>
      <c r="G23" s="201">
        <f t="shared" si="0"/>
        <v>0</v>
      </c>
    </row>
    <row r="24" spans="1:7">
      <c r="A24" s="94" t="s">
        <v>282</v>
      </c>
      <c r="B24" s="95" t="s">
        <v>255</v>
      </c>
      <c r="C24" s="199" t="s">
        <v>171</v>
      </c>
      <c r="D24" s="95">
        <v>10</v>
      </c>
      <c r="E24" s="200"/>
      <c r="F24" s="168">
        <f>(E24*(1+'BDI SERVIÇO'!BDI_02))</f>
        <v>0</v>
      </c>
      <c r="G24" s="201">
        <f t="shared" si="0"/>
        <v>0</v>
      </c>
    </row>
    <row r="25" spans="1:7">
      <c r="A25" s="94" t="s">
        <v>283</v>
      </c>
      <c r="B25" s="95" t="s">
        <v>284</v>
      </c>
      <c r="C25" s="199" t="s">
        <v>171</v>
      </c>
      <c r="D25" s="95">
        <v>1</v>
      </c>
      <c r="E25" s="200"/>
      <c r="F25" s="168">
        <f>(E25*(1+'BDI SERVIÇO'!BDI_02))</f>
        <v>0</v>
      </c>
      <c r="G25" s="201">
        <f t="shared" si="0"/>
        <v>0</v>
      </c>
    </row>
    <row r="26" spans="1:7">
      <c r="A26" s="94" t="s">
        <v>285</v>
      </c>
      <c r="B26" s="95" t="s">
        <v>284</v>
      </c>
      <c r="C26" s="199" t="s">
        <v>171</v>
      </c>
      <c r="D26" s="95">
        <v>3</v>
      </c>
      <c r="E26" s="200"/>
      <c r="F26" s="168">
        <f>(E26*(1+'BDI SERVIÇO'!BDI_02))</f>
        <v>0</v>
      </c>
      <c r="G26" s="201">
        <f t="shared" si="0"/>
        <v>0</v>
      </c>
    </row>
    <row r="27" spans="1:7">
      <c r="A27" s="94" t="s">
        <v>286</v>
      </c>
      <c r="B27" s="95" t="s">
        <v>287</v>
      </c>
      <c r="C27" s="199" t="s">
        <v>171</v>
      </c>
      <c r="D27" s="95">
        <v>1</v>
      </c>
      <c r="E27" s="200"/>
      <c r="F27" s="168">
        <f>(E27*(1+'BDI SERVIÇO'!BDI_02))</f>
        <v>0</v>
      </c>
      <c r="G27" s="201">
        <f t="shared" si="0"/>
        <v>0</v>
      </c>
    </row>
    <row r="28" spans="1:7">
      <c r="A28" s="94" t="s">
        <v>288</v>
      </c>
      <c r="B28" s="95" t="s">
        <v>255</v>
      </c>
      <c r="C28" s="199" t="s">
        <v>171</v>
      </c>
      <c r="D28" s="95">
        <v>3</v>
      </c>
      <c r="E28" s="200"/>
      <c r="F28" s="168">
        <f>(E28*(1+'BDI SERVIÇO'!BDI_02))</f>
        <v>0</v>
      </c>
      <c r="G28" s="201">
        <f t="shared" si="0"/>
        <v>0</v>
      </c>
    </row>
    <row r="29" spans="1:7">
      <c r="A29" s="94" t="s">
        <v>289</v>
      </c>
      <c r="B29" s="95" t="s">
        <v>255</v>
      </c>
      <c r="C29" s="199" t="s">
        <v>171</v>
      </c>
      <c r="D29" s="95">
        <v>1</v>
      </c>
      <c r="E29" s="200"/>
      <c r="F29" s="168">
        <f>(E29*(1+'BDI SERVIÇO'!BDI_02))</f>
        <v>0</v>
      </c>
      <c r="G29" s="201">
        <f t="shared" si="0"/>
        <v>0</v>
      </c>
    </row>
    <row r="30" spans="1:7">
      <c r="A30" s="94" t="s">
        <v>290</v>
      </c>
      <c r="B30" s="95" t="s">
        <v>273</v>
      </c>
      <c r="C30" s="199" t="s">
        <v>171</v>
      </c>
      <c r="D30" s="95">
        <v>3</v>
      </c>
      <c r="E30" s="200"/>
      <c r="F30" s="168">
        <f>(E30*(1+'BDI SERVIÇO'!BDI_02))</f>
        <v>0</v>
      </c>
      <c r="G30" s="201">
        <f t="shared" si="0"/>
        <v>0</v>
      </c>
    </row>
    <row r="31" spans="1:7">
      <c r="A31" s="94" t="s">
        <v>291</v>
      </c>
      <c r="B31" s="95" t="s">
        <v>273</v>
      </c>
      <c r="C31" s="199" t="s">
        <v>171</v>
      </c>
      <c r="D31" s="95">
        <v>3</v>
      </c>
      <c r="E31" s="200"/>
      <c r="F31" s="168">
        <f>(E31*(1+'BDI SERVIÇO'!BDI_02))</f>
        <v>0</v>
      </c>
      <c r="G31" s="201">
        <f t="shared" si="0"/>
        <v>0</v>
      </c>
    </row>
    <row r="32" spans="1:7">
      <c r="A32" s="94" t="s">
        <v>292</v>
      </c>
      <c r="B32" s="95" t="s">
        <v>255</v>
      </c>
      <c r="C32" s="199" t="s">
        <v>171</v>
      </c>
      <c r="D32" s="95">
        <v>5</v>
      </c>
      <c r="E32" s="200"/>
      <c r="F32" s="168">
        <f>(E32*(1+'BDI SERVIÇO'!BDI_02))</f>
        <v>0</v>
      </c>
      <c r="G32" s="201">
        <f t="shared" si="0"/>
        <v>0</v>
      </c>
    </row>
    <row r="33" spans="1:7">
      <c r="A33" s="94" t="s">
        <v>293</v>
      </c>
      <c r="B33" s="95" t="s">
        <v>273</v>
      </c>
      <c r="C33" s="199" t="s">
        <v>171</v>
      </c>
      <c r="D33" s="95">
        <v>6</v>
      </c>
      <c r="E33" s="200"/>
      <c r="F33" s="168">
        <f>(E33*(1+'BDI SERVIÇO'!BDI_02))</f>
        <v>0</v>
      </c>
      <c r="G33" s="201">
        <f t="shared" si="0"/>
        <v>0</v>
      </c>
    </row>
    <row r="34" spans="1:7">
      <c r="A34" s="94" t="s">
        <v>294</v>
      </c>
      <c r="B34" s="95" t="s">
        <v>255</v>
      </c>
      <c r="C34" s="199" t="s">
        <v>171</v>
      </c>
      <c r="D34" s="95">
        <v>1</v>
      </c>
      <c r="E34" s="200"/>
      <c r="F34" s="168">
        <f>(E34*(1+'BDI SERVIÇO'!BDI_02))</f>
        <v>0</v>
      </c>
      <c r="G34" s="201">
        <f t="shared" si="0"/>
        <v>0</v>
      </c>
    </row>
    <row r="35" spans="1:7" ht="30.75" customHeight="1">
      <c r="A35" s="189" t="s">
        <v>295</v>
      </c>
      <c r="B35" s="189"/>
      <c r="C35" s="189"/>
      <c r="D35" s="189"/>
      <c r="E35" s="189"/>
      <c r="F35" s="189"/>
      <c r="G35" s="164">
        <f>SUM(G2:G34)</f>
        <v>0</v>
      </c>
    </row>
  </sheetData>
  <mergeCells count="2">
    <mergeCell ref="A1:B1"/>
    <mergeCell ref="A35:F3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"/>
  <sheetViews>
    <sheetView workbookViewId="0">
      <selection activeCell="C14" sqref="C14"/>
    </sheetView>
  </sheetViews>
  <sheetFormatPr defaultColWidth="9.140625" defaultRowHeight="15"/>
  <cols>
    <col min="1" max="1" width="75.85546875" style="205" customWidth="1"/>
    <col min="2" max="4" width="9.140625" style="210"/>
    <col min="5" max="5" width="9.7109375" style="210" customWidth="1"/>
    <col min="6" max="6" width="18.28515625" style="210" customWidth="1"/>
    <col min="7" max="7" width="17.7109375" style="205" customWidth="1"/>
    <col min="8" max="11" width="15.28515625" style="205" customWidth="1"/>
    <col min="12" max="16384" width="9.140625" style="205"/>
  </cols>
  <sheetData>
    <row r="1" spans="1:8" ht="30">
      <c r="A1" s="173" t="s">
        <v>296</v>
      </c>
      <c r="B1" s="173" t="s">
        <v>70</v>
      </c>
      <c r="C1" s="173" t="s">
        <v>34</v>
      </c>
      <c r="D1" s="173" t="s">
        <v>35</v>
      </c>
      <c r="E1" s="194" t="s">
        <v>36</v>
      </c>
      <c r="F1" s="194" t="s">
        <v>168</v>
      </c>
      <c r="G1" s="194" t="s">
        <v>253</v>
      </c>
      <c r="H1" s="194" t="s">
        <v>297</v>
      </c>
    </row>
    <row r="2" spans="1:8">
      <c r="A2" s="160" t="s">
        <v>298</v>
      </c>
      <c r="B2" s="206" t="s">
        <v>86</v>
      </c>
      <c r="C2" s="206" t="s">
        <v>116</v>
      </c>
      <c r="D2" s="206">
        <v>20202</v>
      </c>
      <c r="E2" s="11">
        <v>32000</v>
      </c>
      <c r="F2" s="92"/>
      <c r="G2" s="163">
        <f>ROUND(F2*(1+'BDI SERVIÇO'!BDI_02),2)</f>
        <v>0</v>
      </c>
      <c r="H2" s="207">
        <f>G2*E2</f>
        <v>0</v>
      </c>
    </row>
    <row r="3" spans="1:8">
      <c r="A3" s="160" t="s">
        <v>299</v>
      </c>
      <c r="B3" s="206" t="s">
        <v>171</v>
      </c>
      <c r="C3" s="206" t="s">
        <v>116</v>
      </c>
      <c r="D3" s="206">
        <v>20202</v>
      </c>
      <c r="E3" s="11">
        <v>200</v>
      </c>
      <c r="F3" s="92"/>
      <c r="G3" s="163">
        <f>ROUND(F3*(1+'BDI SERVIÇO'!BDI_02),2)</f>
        <v>0</v>
      </c>
      <c r="H3" s="207">
        <f>G3*E3</f>
        <v>0</v>
      </c>
    </row>
    <row r="4" spans="1:8">
      <c r="A4" s="208" t="s">
        <v>300</v>
      </c>
      <c r="B4" s="208"/>
      <c r="C4" s="208"/>
      <c r="D4" s="208"/>
      <c r="E4" s="208"/>
      <c r="F4" s="208"/>
      <c r="G4" s="208"/>
      <c r="H4" s="209">
        <f>SUM(H2:H3)</f>
        <v>0</v>
      </c>
    </row>
  </sheetData>
  <mergeCells count="1">
    <mergeCell ref="A4:G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workbookViewId="0">
      <selection activeCell="I24" sqref="I24"/>
    </sheetView>
  </sheetViews>
  <sheetFormatPr defaultColWidth="9" defaultRowHeight="15"/>
  <cols>
    <col min="1" max="1" width="5.42578125" style="167" bestFit="1" customWidth="1"/>
    <col min="2" max="2" width="40.42578125" style="167" customWidth="1"/>
    <col min="3" max="3" width="10.5703125" style="167" bestFit="1" customWidth="1"/>
    <col min="4" max="4" width="7.85546875" style="167" customWidth="1"/>
    <col min="5" max="6" width="7.28515625" style="167" customWidth="1"/>
    <col min="7" max="7" width="7.85546875" style="167" customWidth="1"/>
    <col min="8" max="8" width="8" style="167" customWidth="1"/>
    <col min="9" max="10" width="6.85546875" style="167" customWidth="1"/>
    <col min="11" max="11" width="7.5703125" style="167" customWidth="1"/>
    <col min="12" max="12" width="8" style="167" customWidth="1"/>
    <col min="13" max="13" width="7" style="167" customWidth="1"/>
    <col min="14" max="14" width="7.42578125" style="167" customWidth="1"/>
    <col min="15" max="15" width="8.140625" style="167" customWidth="1"/>
    <col min="16" max="16384" width="9" style="167"/>
  </cols>
  <sheetData>
    <row r="1" spans="1:15" ht="30">
      <c r="A1" s="87" t="s">
        <v>0</v>
      </c>
      <c r="B1" s="87" t="s">
        <v>167</v>
      </c>
      <c r="C1" s="171" t="s">
        <v>301</v>
      </c>
      <c r="D1" s="171" t="s">
        <v>302</v>
      </c>
      <c r="E1" s="171" t="s">
        <v>303</v>
      </c>
      <c r="F1" s="171" t="s">
        <v>304</v>
      </c>
      <c r="G1" s="171" t="s">
        <v>305</v>
      </c>
      <c r="H1" s="171" t="s">
        <v>306</v>
      </c>
      <c r="I1" s="171" t="s">
        <v>307</v>
      </c>
      <c r="J1" s="171" t="s">
        <v>308</v>
      </c>
      <c r="K1" s="171" t="s">
        <v>309</v>
      </c>
      <c r="L1" s="171" t="s">
        <v>310</v>
      </c>
      <c r="M1" s="171" t="s">
        <v>311</v>
      </c>
      <c r="N1" s="171" t="s">
        <v>312</v>
      </c>
      <c r="O1" s="171" t="s">
        <v>313</v>
      </c>
    </row>
    <row r="2" spans="1:15" ht="30">
      <c r="A2" s="95" t="s">
        <v>4</v>
      </c>
      <c r="B2" s="171" t="s">
        <v>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>
      <c r="A3" s="95" t="s">
        <v>6</v>
      </c>
      <c r="B3" s="172" t="s">
        <v>7</v>
      </c>
      <c r="C3" s="169" t="e">
        <f>RESUMO!D4</f>
        <v>#DIV/0!</v>
      </c>
      <c r="D3" s="169" t="e">
        <f>$C$3/2</f>
        <v>#DIV/0!</v>
      </c>
      <c r="E3" s="169" t="e">
        <f>$C$3/2</f>
        <v>#DIV/0!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5" ht="30">
      <c r="A4" s="95" t="s">
        <v>8</v>
      </c>
      <c r="B4" s="172" t="s">
        <v>9</v>
      </c>
      <c r="C4" s="169" t="e">
        <f>RESUMO!D5</f>
        <v>#DIV/0!</v>
      </c>
      <c r="D4" s="169"/>
      <c r="E4" s="169"/>
      <c r="F4" s="169"/>
      <c r="G4" s="169"/>
      <c r="H4" s="169"/>
      <c r="I4" s="169" t="e">
        <f>C4</f>
        <v>#DIV/0!</v>
      </c>
      <c r="J4" s="169"/>
      <c r="K4" s="169"/>
      <c r="L4" s="169"/>
      <c r="M4" s="169"/>
      <c r="N4" s="169"/>
      <c r="O4" s="169"/>
    </row>
    <row r="5" spans="1:15">
      <c r="A5" s="95" t="s">
        <v>10</v>
      </c>
      <c r="B5" s="172" t="s">
        <v>11</v>
      </c>
      <c r="C5" s="169" t="e">
        <f>RESUMO!D6</f>
        <v>#DIV/0!</v>
      </c>
      <c r="D5" s="169" t="e">
        <f t="shared" ref="D5:I5" si="0">$C$5/6</f>
        <v>#DIV/0!</v>
      </c>
      <c r="E5" s="169" t="e">
        <f t="shared" si="0"/>
        <v>#DIV/0!</v>
      </c>
      <c r="F5" s="169" t="e">
        <f t="shared" si="0"/>
        <v>#DIV/0!</v>
      </c>
      <c r="G5" s="169" t="e">
        <f t="shared" si="0"/>
        <v>#DIV/0!</v>
      </c>
      <c r="H5" s="169" t="e">
        <f t="shared" si="0"/>
        <v>#DIV/0!</v>
      </c>
      <c r="I5" s="169" t="e">
        <f t="shared" si="0"/>
        <v>#DIV/0!</v>
      </c>
      <c r="J5" s="169"/>
      <c r="K5" s="169"/>
      <c r="L5" s="169"/>
      <c r="M5" s="169"/>
      <c r="N5" s="169"/>
      <c r="O5" s="169"/>
    </row>
    <row r="6" spans="1:15" ht="30">
      <c r="A6" s="95" t="s">
        <v>12</v>
      </c>
      <c r="B6" s="172" t="s">
        <v>13</v>
      </c>
      <c r="C6" s="169" t="e">
        <f>RESUMO!D7</f>
        <v>#DIV/0!</v>
      </c>
      <c r="D6" s="169" t="e">
        <f>$C6/6</f>
        <v>#DIV/0!</v>
      </c>
      <c r="E6" s="169" t="e">
        <f>$C$6/6</f>
        <v>#DIV/0!</v>
      </c>
      <c r="F6" s="169" t="e">
        <f>$C$6/6</f>
        <v>#DIV/0!</v>
      </c>
      <c r="G6" s="169" t="e">
        <f>$C$6/6</f>
        <v>#DIV/0!</v>
      </c>
      <c r="H6" s="169" t="e">
        <f>$C$6/6</f>
        <v>#DIV/0!</v>
      </c>
      <c r="I6" s="169" t="e">
        <f>$C$6/6</f>
        <v>#DIV/0!</v>
      </c>
      <c r="J6" s="169"/>
      <c r="K6" s="169"/>
      <c r="L6" s="169"/>
      <c r="M6" s="169"/>
      <c r="N6" s="169"/>
      <c r="O6" s="169"/>
    </row>
    <row r="7" spans="1:15">
      <c r="A7" s="95" t="s">
        <v>14</v>
      </c>
      <c r="B7" s="172" t="s">
        <v>15</v>
      </c>
      <c r="C7" s="169" t="e">
        <f>RESUMO!D8</f>
        <v>#DIV/0!</v>
      </c>
      <c r="D7" s="169" t="e">
        <f>$C7/6</f>
        <v>#DIV/0!</v>
      </c>
      <c r="E7" s="169" t="e">
        <f>$C7/6</f>
        <v>#DIV/0!</v>
      </c>
      <c r="F7" s="169" t="e">
        <f>$C7/6</f>
        <v>#DIV/0!</v>
      </c>
      <c r="G7" s="169" t="e">
        <f>$C7/6</f>
        <v>#DIV/0!</v>
      </c>
      <c r="H7" s="169" t="e">
        <f>$C7/6</f>
        <v>#DIV/0!</v>
      </c>
      <c r="I7" s="169" t="e">
        <f>$C7/6</f>
        <v>#DIV/0!</v>
      </c>
      <c r="J7" s="169"/>
      <c r="K7" s="169"/>
      <c r="L7" s="169"/>
      <c r="M7" s="169"/>
      <c r="N7" s="169"/>
      <c r="O7" s="169"/>
    </row>
    <row r="8" spans="1:15">
      <c r="A8" s="95" t="s">
        <v>16</v>
      </c>
      <c r="B8" s="172" t="s">
        <v>17</v>
      </c>
      <c r="C8" s="169" t="e">
        <f>RESUMO!D9</f>
        <v>#DIV/0!</v>
      </c>
      <c r="D8" s="169"/>
      <c r="E8" s="169" t="e">
        <f>$C8/3</f>
        <v>#DIV/0!</v>
      </c>
      <c r="F8" s="169" t="e">
        <f>$C8/3</f>
        <v>#DIV/0!</v>
      </c>
      <c r="G8" s="169" t="e">
        <f>$C8/3</f>
        <v>#DIV/0!</v>
      </c>
      <c r="H8" s="169"/>
      <c r="I8" s="169"/>
      <c r="J8" s="169"/>
      <c r="K8" s="169"/>
      <c r="L8" s="169"/>
      <c r="M8" s="169"/>
      <c r="N8" s="169"/>
      <c r="O8" s="169"/>
    </row>
    <row r="9" spans="1:15">
      <c r="A9" s="95" t="s">
        <v>18</v>
      </c>
      <c r="B9" s="172" t="s">
        <v>19</v>
      </c>
      <c r="C9" s="169" t="e">
        <f>RESUMO!D10</f>
        <v>#DIV/0!</v>
      </c>
      <c r="D9" s="169" t="e">
        <f>C9/2</f>
        <v>#DIV/0!</v>
      </c>
      <c r="E9" s="169" t="e">
        <f>D9</f>
        <v>#DIV/0!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</row>
    <row r="10" spans="1:15" ht="30">
      <c r="A10" s="95" t="s">
        <v>20</v>
      </c>
      <c r="B10" s="171" t="s">
        <v>21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</row>
    <row r="11" spans="1:15">
      <c r="A11" s="95" t="s">
        <v>22</v>
      </c>
      <c r="B11" s="172" t="s">
        <v>23</v>
      </c>
      <c r="C11" s="169" t="e">
        <f>RESUMO!D12</f>
        <v>#DIV/0!</v>
      </c>
      <c r="D11" s="169" t="e">
        <f t="shared" ref="D11:D15" si="1">$C11/12</f>
        <v>#DIV/0!</v>
      </c>
      <c r="E11" s="169" t="e">
        <f t="shared" ref="E11:O11" si="2">$C11/12</f>
        <v>#DIV/0!</v>
      </c>
      <c r="F11" s="169" t="e">
        <f t="shared" si="2"/>
        <v>#DIV/0!</v>
      </c>
      <c r="G11" s="169" t="e">
        <f t="shared" si="2"/>
        <v>#DIV/0!</v>
      </c>
      <c r="H11" s="169" t="e">
        <f t="shared" si="2"/>
        <v>#DIV/0!</v>
      </c>
      <c r="I11" s="169" t="e">
        <f t="shared" si="2"/>
        <v>#DIV/0!</v>
      </c>
      <c r="J11" s="169" t="e">
        <f t="shared" si="2"/>
        <v>#DIV/0!</v>
      </c>
      <c r="K11" s="169" t="e">
        <f t="shared" si="2"/>
        <v>#DIV/0!</v>
      </c>
      <c r="L11" s="169" t="e">
        <f t="shared" si="2"/>
        <v>#DIV/0!</v>
      </c>
      <c r="M11" s="169" t="e">
        <f t="shared" si="2"/>
        <v>#DIV/0!</v>
      </c>
      <c r="N11" s="169" t="e">
        <f t="shared" si="2"/>
        <v>#DIV/0!</v>
      </c>
      <c r="O11" s="169" t="e">
        <f t="shared" si="2"/>
        <v>#DIV/0!</v>
      </c>
    </row>
    <row r="12" spans="1:15">
      <c r="A12" s="95" t="s">
        <v>24</v>
      </c>
      <c r="B12" s="172" t="s">
        <v>25</v>
      </c>
      <c r="C12" s="169" t="e">
        <f>RESUMO!D13</f>
        <v>#DIV/0!</v>
      </c>
      <c r="D12" s="169" t="e">
        <f t="shared" si="1"/>
        <v>#DIV/0!</v>
      </c>
      <c r="E12" s="169" t="e">
        <f t="shared" ref="E12:E15" si="3">$C12/12</f>
        <v>#DIV/0!</v>
      </c>
      <c r="F12" s="169" t="e">
        <f t="shared" ref="F12:F15" si="4">$C12/12</f>
        <v>#DIV/0!</v>
      </c>
      <c r="G12" s="169" t="e">
        <f t="shared" ref="G12:G15" si="5">$C12/12</f>
        <v>#DIV/0!</v>
      </c>
      <c r="H12" s="169" t="e">
        <f t="shared" ref="H12:H15" si="6">$C12/12</f>
        <v>#DIV/0!</v>
      </c>
      <c r="I12" s="169" t="e">
        <f t="shared" ref="I12:I15" si="7">$C12/12</f>
        <v>#DIV/0!</v>
      </c>
      <c r="J12" s="169" t="e">
        <f t="shared" ref="J12:J15" si="8">$C12/12</f>
        <v>#DIV/0!</v>
      </c>
      <c r="K12" s="169" t="e">
        <f t="shared" ref="K12:K15" si="9">$C12/12</f>
        <v>#DIV/0!</v>
      </c>
      <c r="L12" s="169" t="e">
        <f t="shared" ref="L12:L15" si="10">$C12/12</f>
        <v>#DIV/0!</v>
      </c>
      <c r="M12" s="169" t="e">
        <f t="shared" ref="M12:M15" si="11">$C12/12</f>
        <v>#DIV/0!</v>
      </c>
      <c r="N12" s="169" t="e">
        <f t="shared" ref="N12:N15" si="12">$C12/12</f>
        <v>#DIV/0!</v>
      </c>
      <c r="O12" s="169" t="e">
        <f t="shared" ref="O12:O15" si="13">$C12/12</f>
        <v>#DIV/0!</v>
      </c>
    </row>
    <row r="13" spans="1:15">
      <c r="A13" s="95" t="s">
        <v>26</v>
      </c>
      <c r="B13" s="172" t="s">
        <v>27</v>
      </c>
      <c r="C13" s="169" t="e">
        <f>RESUMO!D14</f>
        <v>#DIV/0!</v>
      </c>
      <c r="D13" s="169" t="e">
        <f t="shared" si="1"/>
        <v>#DIV/0!</v>
      </c>
      <c r="E13" s="169" t="e">
        <f t="shared" si="3"/>
        <v>#DIV/0!</v>
      </c>
      <c r="F13" s="169" t="e">
        <f t="shared" si="4"/>
        <v>#DIV/0!</v>
      </c>
      <c r="G13" s="169" t="e">
        <f t="shared" si="5"/>
        <v>#DIV/0!</v>
      </c>
      <c r="H13" s="169" t="e">
        <f t="shared" si="6"/>
        <v>#DIV/0!</v>
      </c>
      <c r="I13" s="169" t="e">
        <f t="shared" si="7"/>
        <v>#DIV/0!</v>
      </c>
      <c r="J13" s="169" t="e">
        <f t="shared" si="8"/>
        <v>#DIV/0!</v>
      </c>
      <c r="K13" s="169" t="e">
        <f t="shared" si="9"/>
        <v>#DIV/0!</v>
      </c>
      <c r="L13" s="169" t="e">
        <f t="shared" si="10"/>
        <v>#DIV/0!</v>
      </c>
      <c r="M13" s="169" t="e">
        <f t="shared" si="11"/>
        <v>#DIV/0!</v>
      </c>
      <c r="N13" s="169" t="e">
        <f t="shared" si="12"/>
        <v>#DIV/0!</v>
      </c>
      <c r="O13" s="169" t="e">
        <f t="shared" si="13"/>
        <v>#DIV/0!</v>
      </c>
    </row>
    <row r="14" spans="1:15">
      <c r="A14" s="95" t="s">
        <v>28</v>
      </c>
      <c r="B14" s="172" t="s">
        <v>29</v>
      </c>
      <c r="C14" s="169" t="e">
        <f>RESUMO!D15</f>
        <v>#DIV/0!</v>
      </c>
      <c r="D14" s="169" t="e">
        <f t="shared" si="1"/>
        <v>#DIV/0!</v>
      </c>
      <c r="E14" s="169" t="e">
        <f t="shared" si="3"/>
        <v>#DIV/0!</v>
      </c>
      <c r="F14" s="169" t="e">
        <f t="shared" si="4"/>
        <v>#DIV/0!</v>
      </c>
      <c r="G14" s="169" t="e">
        <f t="shared" si="5"/>
        <v>#DIV/0!</v>
      </c>
      <c r="H14" s="169" t="e">
        <f t="shared" si="6"/>
        <v>#DIV/0!</v>
      </c>
      <c r="I14" s="169" t="e">
        <f t="shared" si="7"/>
        <v>#DIV/0!</v>
      </c>
      <c r="J14" s="169" t="e">
        <f t="shared" si="8"/>
        <v>#DIV/0!</v>
      </c>
      <c r="K14" s="169" t="e">
        <f t="shared" si="9"/>
        <v>#DIV/0!</v>
      </c>
      <c r="L14" s="169" t="e">
        <f t="shared" si="10"/>
        <v>#DIV/0!</v>
      </c>
      <c r="M14" s="169" t="e">
        <f t="shared" si="11"/>
        <v>#DIV/0!</v>
      </c>
      <c r="N14" s="169" t="e">
        <f t="shared" si="12"/>
        <v>#DIV/0!</v>
      </c>
      <c r="O14" s="169" t="e">
        <f t="shared" si="13"/>
        <v>#DIV/0!</v>
      </c>
    </row>
    <row r="15" spans="1:15">
      <c r="A15" s="95" t="s">
        <v>30</v>
      </c>
      <c r="B15" s="172" t="s">
        <v>31</v>
      </c>
      <c r="C15" s="169" t="e">
        <f>RESUMO!D16</f>
        <v>#DIV/0!</v>
      </c>
      <c r="D15" s="169" t="e">
        <f t="shared" si="1"/>
        <v>#DIV/0!</v>
      </c>
      <c r="E15" s="169" t="e">
        <f t="shared" si="3"/>
        <v>#DIV/0!</v>
      </c>
      <c r="F15" s="169" t="e">
        <f t="shared" si="4"/>
        <v>#DIV/0!</v>
      </c>
      <c r="G15" s="169" t="e">
        <f t="shared" si="5"/>
        <v>#DIV/0!</v>
      </c>
      <c r="H15" s="169" t="e">
        <f t="shared" si="6"/>
        <v>#DIV/0!</v>
      </c>
      <c r="I15" s="169" t="e">
        <f t="shared" si="7"/>
        <v>#DIV/0!</v>
      </c>
      <c r="J15" s="169" t="e">
        <f t="shared" si="8"/>
        <v>#DIV/0!</v>
      </c>
      <c r="K15" s="169" t="e">
        <f t="shared" si="9"/>
        <v>#DIV/0!</v>
      </c>
      <c r="L15" s="169" t="e">
        <f t="shared" si="10"/>
        <v>#DIV/0!</v>
      </c>
      <c r="M15" s="169" t="e">
        <f t="shared" si="11"/>
        <v>#DIV/0!</v>
      </c>
      <c r="N15" s="169" t="e">
        <f t="shared" si="12"/>
        <v>#DIV/0!</v>
      </c>
      <c r="O15" s="169" t="e">
        <f t="shared" si="13"/>
        <v>#DIV/0!</v>
      </c>
    </row>
    <row r="16" spans="1:15">
      <c r="A16" s="190" t="s">
        <v>32</v>
      </c>
      <c r="B16" s="190"/>
      <c r="C16" s="190"/>
      <c r="D16" s="170" t="e">
        <f>SUM(D3:D15)</f>
        <v>#DIV/0!</v>
      </c>
      <c r="E16" s="170" t="e">
        <f t="shared" ref="E16:O16" si="14">SUM(E3:E15)</f>
        <v>#DIV/0!</v>
      </c>
      <c r="F16" s="170" t="e">
        <f t="shared" si="14"/>
        <v>#DIV/0!</v>
      </c>
      <c r="G16" s="170" t="e">
        <f t="shared" si="14"/>
        <v>#DIV/0!</v>
      </c>
      <c r="H16" s="170" t="e">
        <f t="shared" si="14"/>
        <v>#DIV/0!</v>
      </c>
      <c r="I16" s="170" t="e">
        <f t="shared" si="14"/>
        <v>#DIV/0!</v>
      </c>
      <c r="J16" s="170" t="e">
        <f t="shared" si="14"/>
        <v>#DIV/0!</v>
      </c>
      <c r="K16" s="170" t="e">
        <f t="shared" si="14"/>
        <v>#DIV/0!</v>
      </c>
      <c r="L16" s="170" t="e">
        <f t="shared" si="14"/>
        <v>#DIV/0!</v>
      </c>
      <c r="M16" s="170" t="e">
        <f t="shared" si="14"/>
        <v>#DIV/0!</v>
      </c>
      <c r="N16" s="170" t="e">
        <f t="shared" si="14"/>
        <v>#DIV/0!</v>
      </c>
      <c r="O16" s="170" t="e">
        <f t="shared" si="14"/>
        <v>#DIV/0!</v>
      </c>
    </row>
    <row r="17" spans="1:15">
      <c r="A17" s="190" t="s">
        <v>314</v>
      </c>
      <c r="B17" s="190"/>
      <c r="C17" s="190"/>
      <c r="D17" s="170" t="e">
        <f>D16</f>
        <v>#DIV/0!</v>
      </c>
      <c r="E17" s="170" t="e">
        <f>E16+D17</f>
        <v>#DIV/0!</v>
      </c>
      <c r="F17" s="170" t="e">
        <f t="shared" ref="F17:O17" si="15">F16+E17</f>
        <v>#DIV/0!</v>
      </c>
      <c r="G17" s="170" t="e">
        <f t="shared" si="15"/>
        <v>#DIV/0!</v>
      </c>
      <c r="H17" s="170" t="e">
        <f t="shared" si="15"/>
        <v>#DIV/0!</v>
      </c>
      <c r="I17" s="170" t="e">
        <f t="shared" si="15"/>
        <v>#DIV/0!</v>
      </c>
      <c r="J17" s="170" t="e">
        <f t="shared" si="15"/>
        <v>#DIV/0!</v>
      </c>
      <c r="K17" s="170" t="e">
        <f t="shared" si="15"/>
        <v>#DIV/0!</v>
      </c>
      <c r="L17" s="170" t="e">
        <f t="shared" si="15"/>
        <v>#DIV/0!</v>
      </c>
      <c r="M17" s="170" t="e">
        <f t="shared" si="15"/>
        <v>#DIV/0!</v>
      </c>
      <c r="N17" s="170" t="e">
        <f t="shared" si="15"/>
        <v>#DIV/0!</v>
      </c>
      <c r="O17" s="170" t="e">
        <f t="shared" si="15"/>
        <v>#DIV/0!</v>
      </c>
    </row>
  </sheetData>
  <mergeCells count="2">
    <mergeCell ref="A16:C16"/>
    <mergeCell ref="A17:C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RESUMO</vt:lpstr>
      <vt:lpstr>OP. SIST. ÁGUA</vt:lpstr>
      <vt:lpstr>OP. SIST. COMERCIAL</vt:lpstr>
      <vt:lpstr>PROJETO SAA</vt:lpstr>
      <vt:lpstr>COMPOSIÇÃO SAA</vt:lpstr>
      <vt:lpstr>SERV. MANUT. ÁGUA </vt:lpstr>
      <vt:lpstr>SERV. MANUT. ELETROMECANICA</vt:lpstr>
      <vt:lpstr>SERV. ESPECIAIS</vt:lpstr>
      <vt:lpstr>CRONOGRAMA</vt:lpstr>
      <vt:lpstr>DNIT Mao-de-Obra</vt:lpstr>
      <vt:lpstr>CASAN</vt:lpstr>
      <vt:lpstr>BDI CONSULTORA</vt:lpstr>
      <vt:lpstr>BDI SERVIÇO</vt:lpstr>
      <vt:lpstr>Composições</vt:lpstr>
      <vt:lpstr>DNIT Diversos</vt:lpstr>
      <vt:lpstr>BDI_01</vt:lpstr>
      <vt:lpstr>'BDI SERVIÇO'!BDI_02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2021-10-15T14:14:00Z</cp:lastPrinted>
  <dcterms:created xsi:type="dcterms:W3CDTF">2021-10-11T11:59:00Z</dcterms:created>
  <dcterms:modified xsi:type="dcterms:W3CDTF">2022-02-01T15:55:40Z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A96FED1C4A0C442887A6DEC45E45617E</vt:lpwstr>
  </property>
  <property fmtid="{D5CDD505-2E9C-101B-9397-08002B2CF9AE}" pid="3" name="KSOProductBuildVer">
    <vt:lpwstr>1046-11.2.0.10463</vt:lpwstr>
  </property>
</Properties>
</file>